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smirnova\Desktop\"/>
    </mc:Choice>
  </mc:AlternateContent>
  <workbookProtection workbookAlgorithmName="SHA-512" workbookHashValue="BzL5odxIZP/pLN+V6eVhKm45+Vz3HGUT9OpyPlpOxvN8pfrZh/d8tKs6EiWF4ZWvoCU3ACLt/bsrc+RimrBl3A==" workbookSaltValue="jfAsxIZrhWPWHJElx8y5pg==" workbookSpinCount="100000" lockStructure="1"/>
  <bookViews>
    <workbookView xWindow="0" yWindow="0" windowWidth="16416" windowHeight="7536" tabRatio="898" firstSheet="2" activeTab="2"/>
  </bookViews>
  <sheets>
    <sheet name="Versions Tracking" sheetId="38" state="hidden" r:id="rId1"/>
    <sheet name="Dictionary" sheetId="28" state="hidden" r:id="rId2"/>
    <sheet name="Sheet 0" sheetId="27" r:id="rId3"/>
    <sheet name="Sheet 1 Synthesis" sheetId="1" r:id="rId4"/>
    <sheet name="Sheet 2 Purchase" sheetId="2" r:id="rId5"/>
    <sheet name="Sheet 3 Process" sheetId="4" r:id="rId6"/>
    <sheet name="Sheet 4 Descr." sheetId="35" r:id="rId7"/>
    <sheet name="Sheet 4 VTL" sheetId="36" r:id="rId8"/>
    <sheet name="Sheet 4 IDO" sheetId="37" r:id="rId9"/>
    <sheet name="Sheet 5 Specific expenses" sheetId="9" r:id="rId10"/>
    <sheet name="Sheet 5 IET " sheetId="16" r:id="rId11"/>
    <sheet name="Sheet 5 E2-E3-E4-E5" sheetId="17" r:id="rId12"/>
  </sheets>
  <definedNames>
    <definedName name="_xlnm._FilterDatabase" localSheetId="1" hidden="1">Dictionary!$A$962:$O$1048</definedName>
    <definedName name="_xlnm._FilterDatabase" localSheetId="3" hidden="1">'Sheet 1 Synthesis'!$C$91:$E$91</definedName>
    <definedName name="ASS">'Sheet 4 VTL'!$G$192:$G$200</definedName>
    <definedName name="AUT">'Sheet 4 VTL'!$G$173:$G$174</definedName>
    <definedName name="code_devise">'Sheet 0'!$D$21:$D$31</definedName>
    <definedName name="code_PanierDevise">'Sheet 0'!$D$22:$D$24</definedName>
    <definedName name="DEC">'Sheet 4 VTL'!$G$175:$G$182</definedName>
    <definedName name="devise">'Sheet 0'!$D$22:$H$31</definedName>
    <definedName name="devise_iso">#REF!:#REF!</definedName>
    <definedName name="Devise_PanierDevise">'Sheet 0'!$D$22:$E$24</definedName>
    <definedName name="DIV">'Sheet 4 VTL'!$G$183:$G$187</definedName>
    <definedName name="EMB">'Sheet 4 VTL'!$G$207</definedName>
    <definedName name="EXT">'Sheet 4 VTL'!$G$139:$G$140</definedName>
    <definedName name="FON">'Sheet 4 VTL'!$G$150:$G$163</definedName>
    <definedName name="HAB">'Sheet 4 VTL'!$G$188:$G$191</definedName>
    <definedName name="langue">Dictionary!$D$1:$D$10</definedName>
    <definedName name="Liste_Code_Monnaies">Dictionary!$E$749:$E$800</definedName>
    <definedName name="MDC">'Sheet 4 VTL'!$G$202:$G$206</definedName>
    <definedName name="MOU">'Sheet 4 VTL'!$G$136:$G$138</definedName>
    <definedName name="OUI_NON">Dictionary!$D$707:$D$708</definedName>
    <definedName name="Pays">Dictionary!$A$1999:$A$2051</definedName>
    <definedName name="Pays_Devise">Dictionary!$A$1999:$B$2051</definedName>
    <definedName name="PLA">'Sheet 4 VTL'!$G$125:$G$135</definedName>
    <definedName name="PRE">'Sheet 4 VTL'!$G$201</definedName>
    <definedName name="Prix_Total">'Sheet 4 VTL'!$U$12:$U$103</definedName>
    <definedName name="Rang">Dictionary!$D$709:$D$710</definedName>
    <definedName name="SLU">'Sheet 4 VTL'!$G$141:$G$144</definedName>
    <definedName name="Somme_Devise_Utiliee">'Sheet 4 VTL'!$V$12:$V$103</definedName>
    <definedName name="THE">'Sheet 4 VTL'!$G$145:$G$147</definedName>
    <definedName name="TOL">'Sheet 4 VTL'!$G$164:$G$172</definedName>
    <definedName name="TOTAL">'Sheet 5 E2-E3-E4-E5'!$G$7</definedName>
    <definedName name="TUB">'Sheet 4 VTL'!$G$148:$G$149</definedName>
    <definedName name="type_doutillage">'Sheet 4 VTL'!$G$124:$G$208</definedName>
    <definedName name="VTL_H">Dictionary!$D$704:$D$706</definedName>
    <definedName name="_xlnm.Print_Area" localSheetId="2">'Sheet 0'!$A$13:$G$39</definedName>
    <definedName name="_xlnm.Print_Area" localSheetId="3">'Sheet 1 Synthesis'!$A$1:$W$103</definedName>
    <definedName name="_xlnm.Print_Area" localSheetId="4">'Sheet 2 Purchase'!$A$1:$AI$65</definedName>
    <definedName name="_xlnm.Print_Area" localSheetId="5">'Sheet 3 Process'!$A$1:$EY$82</definedName>
    <definedName name="_xlnm.Print_Area" localSheetId="11">'Sheet 5 E2-E3-E4-E5'!$A$1:$H$54</definedName>
    <definedName name="_xlnm.Print_Area" localSheetId="10">'Sheet 5 IET '!$A$1:$BD$57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1" i="16" l="1"/>
  <c r="J35" i="16"/>
  <c r="J31" i="16"/>
  <c r="J27" i="16"/>
  <c r="J23" i="16"/>
  <c r="J12" i="16"/>
  <c r="C9" i="16" l="1"/>
  <c r="C17" i="16"/>
  <c r="BW16" i="4" l="1"/>
  <c r="BX16" i="4"/>
  <c r="BY16" i="4"/>
  <c r="BZ16" i="4"/>
  <c r="CA16" i="4"/>
  <c r="CB16" i="4"/>
  <c r="CC16" i="4"/>
  <c r="CD16" i="4"/>
  <c r="CE16" i="4"/>
  <c r="CF16" i="4"/>
  <c r="CG16" i="4"/>
  <c r="CH16" i="4"/>
  <c r="CI16" i="4"/>
  <c r="CJ16" i="4"/>
  <c r="CK16" i="4"/>
  <c r="CL16" i="4"/>
  <c r="CM16" i="4"/>
  <c r="CN16" i="4"/>
  <c r="CO16" i="4"/>
  <c r="CP16" i="4"/>
  <c r="CQ16" i="4"/>
  <c r="CR16" i="4"/>
  <c r="CS16" i="4"/>
  <c r="CT16" i="4"/>
  <c r="CU16" i="4"/>
  <c r="CV16" i="4"/>
  <c r="CW16" i="4"/>
  <c r="CX16" i="4"/>
  <c r="CY16" i="4"/>
  <c r="CZ16" i="4"/>
  <c r="DA16" i="4"/>
  <c r="DB16" i="4"/>
  <c r="DC16" i="4"/>
  <c r="DD16" i="4"/>
  <c r="DE16" i="4"/>
  <c r="DF16" i="4"/>
  <c r="DG16" i="4"/>
  <c r="DH16" i="4"/>
  <c r="DI16" i="4"/>
  <c r="DJ16" i="4"/>
  <c r="DK16" i="4"/>
  <c r="DL16" i="4"/>
  <c r="DM16" i="4"/>
  <c r="DN16" i="4"/>
  <c r="DO16" i="4"/>
  <c r="DP16" i="4"/>
  <c r="DQ16" i="4"/>
  <c r="DR16" i="4"/>
  <c r="DS16" i="4"/>
  <c r="DT16" i="4"/>
  <c r="DU16" i="4"/>
  <c r="DV16" i="4"/>
  <c r="DW16" i="4"/>
  <c r="DX16" i="4"/>
  <c r="DY16" i="4"/>
  <c r="DZ16" i="4"/>
  <c r="EA16" i="4"/>
  <c r="EB16" i="4"/>
  <c r="EC16" i="4"/>
  <c r="ED16" i="4"/>
  <c r="EE16" i="4"/>
  <c r="EF16" i="4"/>
  <c r="EG16" i="4"/>
  <c r="EH16" i="4"/>
  <c r="EI16" i="4"/>
  <c r="EJ16" i="4"/>
  <c r="EK16" i="4"/>
  <c r="EL16" i="4"/>
  <c r="EM16" i="4"/>
  <c r="EN16" i="4"/>
  <c r="EO16" i="4"/>
  <c r="EP16" i="4"/>
  <c r="EQ16" i="4"/>
  <c r="ER16" i="4"/>
  <c r="ES16" i="4"/>
  <c r="ET16" i="4"/>
  <c r="EU16" i="4"/>
  <c r="EV16" i="4"/>
  <c r="EW16" i="4"/>
  <c r="EX16" i="4"/>
  <c r="EY16" i="4"/>
  <c r="BW29" i="4"/>
  <c r="BX29" i="4"/>
  <c r="BX36" i="4" s="1"/>
  <c r="BY29" i="4"/>
  <c r="BY36" i="4" s="1"/>
  <c r="BZ29" i="4"/>
  <c r="BZ36" i="4" s="1"/>
  <c r="CA29" i="4"/>
  <c r="CB29" i="4"/>
  <c r="CC29" i="4"/>
  <c r="CC36" i="4" s="1"/>
  <c r="CD29" i="4"/>
  <c r="CD36" i="4" s="1"/>
  <c r="CE29" i="4"/>
  <c r="CF29" i="4"/>
  <c r="CF36" i="4" s="1"/>
  <c r="CG29" i="4"/>
  <c r="CG36" i="4" s="1"/>
  <c r="CH29" i="4"/>
  <c r="CH36" i="4" s="1"/>
  <c r="CI29" i="4"/>
  <c r="CJ29" i="4"/>
  <c r="CK29" i="4"/>
  <c r="CK36" i="4" s="1"/>
  <c r="CL29" i="4"/>
  <c r="CL36" i="4" s="1"/>
  <c r="CM29" i="4"/>
  <c r="CN29" i="4"/>
  <c r="CN36" i="4" s="1"/>
  <c r="CO29" i="4"/>
  <c r="CO36" i="4" s="1"/>
  <c r="CP29" i="4"/>
  <c r="CP36" i="4" s="1"/>
  <c r="CQ29" i="4"/>
  <c r="CR29" i="4"/>
  <c r="CS29" i="4"/>
  <c r="CS36" i="4" s="1"/>
  <c r="CT29" i="4"/>
  <c r="CT36" i="4" s="1"/>
  <c r="CU29" i="4"/>
  <c r="CV29" i="4"/>
  <c r="CV36" i="4" s="1"/>
  <c r="CW29" i="4"/>
  <c r="CW36" i="4" s="1"/>
  <c r="CX29" i="4"/>
  <c r="CX36" i="4" s="1"/>
  <c r="CY29" i="4"/>
  <c r="CZ29" i="4"/>
  <c r="CZ36" i="4" s="1"/>
  <c r="DA29" i="4"/>
  <c r="DA36" i="4" s="1"/>
  <c r="DB29" i="4"/>
  <c r="DB36" i="4" s="1"/>
  <c r="DC29" i="4"/>
  <c r="DD29" i="4"/>
  <c r="DE29" i="4"/>
  <c r="DE36" i="4" s="1"/>
  <c r="DF29" i="4"/>
  <c r="DF36" i="4" s="1"/>
  <c r="DG29" i="4"/>
  <c r="DH29" i="4"/>
  <c r="DH36" i="4" s="1"/>
  <c r="DI29" i="4"/>
  <c r="DI36" i="4" s="1"/>
  <c r="DJ29" i="4"/>
  <c r="DJ36" i="4" s="1"/>
  <c r="DK29" i="4"/>
  <c r="DL29" i="4"/>
  <c r="DM29" i="4"/>
  <c r="DN29" i="4"/>
  <c r="DN36" i="4" s="1"/>
  <c r="DO29" i="4"/>
  <c r="DP29" i="4"/>
  <c r="DP36" i="4" s="1"/>
  <c r="DQ29" i="4"/>
  <c r="DQ36" i="4" s="1"/>
  <c r="DR29" i="4"/>
  <c r="DR36" i="4" s="1"/>
  <c r="DS29" i="4"/>
  <c r="DT29" i="4"/>
  <c r="DU29" i="4"/>
  <c r="DU36" i="4" s="1"/>
  <c r="DV29" i="4"/>
  <c r="DV36" i="4" s="1"/>
  <c r="DW29" i="4"/>
  <c r="DX29" i="4"/>
  <c r="DX36" i="4" s="1"/>
  <c r="DY29" i="4"/>
  <c r="DY36" i="4" s="1"/>
  <c r="DZ29" i="4"/>
  <c r="DZ36" i="4" s="1"/>
  <c r="EA29" i="4"/>
  <c r="EB29" i="4"/>
  <c r="EC29" i="4"/>
  <c r="EC36" i="4" s="1"/>
  <c r="ED29" i="4"/>
  <c r="ED36" i="4" s="1"/>
  <c r="EE29" i="4"/>
  <c r="EF29" i="4"/>
  <c r="EG29" i="4"/>
  <c r="EG36" i="4" s="1"/>
  <c r="EH29" i="4"/>
  <c r="EH36" i="4" s="1"/>
  <c r="EI29" i="4"/>
  <c r="EJ29" i="4"/>
  <c r="EJ36" i="4" s="1"/>
  <c r="EK29" i="4"/>
  <c r="EK36" i="4" s="1"/>
  <c r="EL29" i="4"/>
  <c r="EL36" i="4" s="1"/>
  <c r="EM29" i="4"/>
  <c r="EN29" i="4"/>
  <c r="EO29" i="4"/>
  <c r="EO36" i="4" s="1"/>
  <c r="EP29" i="4"/>
  <c r="EP36" i="4" s="1"/>
  <c r="EQ29" i="4"/>
  <c r="ER29" i="4"/>
  <c r="ER36" i="4" s="1"/>
  <c r="ES29" i="4"/>
  <c r="ES36" i="4" s="1"/>
  <c r="ET29" i="4"/>
  <c r="ET36" i="4" s="1"/>
  <c r="EU29" i="4"/>
  <c r="EV29" i="4"/>
  <c r="EW29" i="4"/>
  <c r="EW36" i="4" s="1"/>
  <c r="EX29" i="4"/>
  <c r="EX36" i="4" s="1"/>
  <c r="EY29" i="4"/>
  <c r="BW33" i="4"/>
  <c r="BW61" i="4" s="1"/>
  <c r="BX33" i="4"/>
  <c r="BX61" i="4" s="1"/>
  <c r="BY33" i="4"/>
  <c r="BY61" i="4" s="1"/>
  <c r="BZ33" i="4"/>
  <c r="CA33" i="4"/>
  <c r="CA61" i="4" s="1"/>
  <c r="CB33" i="4"/>
  <c r="CB50" i="4" s="1"/>
  <c r="CC33" i="4"/>
  <c r="CC61" i="4" s="1"/>
  <c r="CD33" i="4"/>
  <c r="CE33" i="4"/>
  <c r="CE61" i="4" s="1"/>
  <c r="CF33" i="4"/>
  <c r="CF61" i="4" s="1"/>
  <c r="CG33" i="4"/>
  <c r="CG61" i="4" s="1"/>
  <c r="CH33" i="4"/>
  <c r="CI33" i="4"/>
  <c r="CI61" i="4" s="1"/>
  <c r="CJ33" i="4"/>
  <c r="CJ50" i="4" s="1"/>
  <c r="CK33" i="4"/>
  <c r="CK61" i="4" s="1"/>
  <c r="CL33" i="4"/>
  <c r="CM33" i="4"/>
  <c r="CM61" i="4" s="1"/>
  <c r="CN33" i="4"/>
  <c r="CN50" i="4" s="1"/>
  <c r="CO33" i="4"/>
  <c r="CO61" i="4" s="1"/>
  <c r="CP33" i="4"/>
  <c r="CQ33" i="4"/>
  <c r="CQ61" i="4" s="1"/>
  <c r="CR33" i="4"/>
  <c r="CR50" i="4" s="1"/>
  <c r="CS33" i="4"/>
  <c r="CS61" i="4" s="1"/>
  <c r="CT33" i="4"/>
  <c r="CU33" i="4"/>
  <c r="CU61" i="4" s="1"/>
  <c r="CV33" i="4"/>
  <c r="CV61" i="4" s="1"/>
  <c r="CW33" i="4"/>
  <c r="CW61" i="4" s="1"/>
  <c r="CX33" i="4"/>
  <c r="CY33" i="4"/>
  <c r="CY61" i="4" s="1"/>
  <c r="CZ33" i="4"/>
  <c r="CZ50" i="4" s="1"/>
  <c r="DA33" i="4"/>
  <c r="DA61" i="4" s="1"/>
  <c r="DB33" i="4"/>
  <c r="DC33" i="4"/>
  <c r="DC61" i="4" s="1"/>
  <c r="DD33" i="4"/>
  <c r="DD50" i="4" s="1"/>
  <c r="DE33" i="4"/>
  <c r="DE61" i="4" s="1"/>
  <c r="DF33" i="4"/>
  <c r="DG33" i="4"/>
  <c r="DG61" i="4" s="1"/>
  <c r="DH33" i="4"/>
  <c r="DH61" i="4" s="1"/>
  <c r="DI33" i="4"/>
  <c r="DI61" i="4" s="1"/>
  <c r="DJ33" i="4"/>
  <c r="DK33" i="4"/>
  <c r="DK61" i="4" s="1"/>
  <c r="DL33" i="4"/>
  <c r="DL50" i="4" s="1"/>
  <c r="DM33" i="4"/>
  <c r="DM61" i="4" s="1"/>
  <c r="DN33" i="4"/>
  <c r="DO33" i="4"/>
  <c r="DO61" i="4" s="1"/>
  <c r="DP33" i="4"/>
  <c r="DP50" i="4" s="1"/>
  <c r="DQ33" i="4"/>
  <c r="DQ61" i="4" s="1"/>
  <c r="DR33" i="4"/>
  <c r="DS33" i="4"/>
  <c r="DS61" i="4" s="1"/>
  <c r="DT33" i="4"/>
  <c r="DT61" i="4" s="1"/>
  <c r="DU33" i="4"/>
  <c r="DU61" i="4" s="1"/>
  <c r="DV33" i="4"/>
  <c r="DW33" i="4"/>
  <c r="DW61" i="4" s="1"/>
  <c r="DX33" i="4"/>
  <c r="DX50" i="4" s="1"/>
  <c r="DY33" i="4"/>
  <c r="DY61" i="4" s="1"/>
  <c r="DZ33" i="4"/>
  <c r="EA33" i="4"/>
  <c r="EA61" i="4" s="1"/>
  <c r="EB33" i="4"/>
  <c r="EB50" i="4" s="1"/>
  <c r="EC33" i="4"/>
  <c r="EC61" i="4" s="1"/>
  <c r="ED33" i="4"/>
  <c r="EE33" i="4"/>
  <c r="EE61" i="4" s="1"/>
  <c r="EF33" i="4"/>
  <c r="EF50" i="4" s="1"/>
  <c r="EG33" i="4"/>
  <c r="EG61" i="4" s="1"/>
  <c r="EH33" i="4"/>
  <c r="EI33" i="4"/>
  <c r="EI61" i="4" s="1"/>
  <c r="EJ33" i="4"/>
  <c r="EJ61" i="4" s="1"/>
  <c r="EK33" i="4"/>
  <c r="EK61" i="4" s="1"/>
  <c r="EL33" i="4"/>
  <c r="EM33" i="4"/>
  <c r="EM61" i="4" s="1"/>
  <c r="EN33" i="4"/>
  <c r="EN50" i="4" s="1"/>
  <c r="EO33" i="4"/>
  <c r="EO61" i="4" s="1"/>
  <c r="EP33" i="4"/>
  <c r="EQ33" i="4"/>
  <c r="EQ61" i="4" s="1"/>
  <c r="ER33" i="4"/>
  <c r="ER61" i="4" s="1"/>
  <c r="ES33" i="4"/>
  <c r="ES61" i="4" s="1"/>
  <c r="ET33" i="4"/>
  <c r="EU33" i="4"/>
  <c r="EU61" i="4" s="1"/>
  <c r="EV33" i="4"/>
  <c r="EV50" i="4" s="1"/>
  <c r="EW33" i="4"/>
  <c r="EW61" i="4" s="1"/>
  <c r="EX33" i="4"/>
  <c r="EY33" i="4"/>
  <c r="EY61" i="4" s="1"/>
  <c r="BW36" i="4"/>
  <c r="CA36" i="4"/>
  <c r="CB36" i="4"/>
  <c r="CE36" i="4"/>
  <c r="CI36" i="4"/>
  <c r="CJ36" i="4"/>
  <c r="CM36" i="4"/>
  <c r="CQ36" i="4"/>
  <c r="CR36" i="4"/>
  <c r="CU36" i="4"/>
  <c r="CY36" i="4"/>
  <c r="DC36" i="4"/>
  <c r="DD36" i="4"/>
  <c r="DG36" i="4"/>
  <c r="DK36" i="4"/>
  <c r="DL36" i="4"/>
  <c r="DM36" i="4"/>
  <c r="DO36" i="4"/>
  <c r="DS36" i="4"/>
  <c r="DT36" i="4"/>
  <c r="DW36" i="4"/>
  <c r="EA36" i="4"/>
  <c r="EB36" i="4"/>
  <c r="EE36" i="4"/>
  <c r="EF36" i="4"/>
  <c r="EI36" i="4"/>
  <c r="EM36" i="4"/>
  <c r="EN36" i="4"/>
  <c r="EQ36" i="4"/>
  <c r="EU36" i="4"/>
  <c r="EV36" i="4"/>
  <c r="EY36" i="4"/>
  <c r="BW39" i="4"/>
  <c r="BX39" i="4"/>
  <c r="BY39" i="4"/>
  <c r="BZ39" i="4"/>
  <c r="BZ50" i="4" s="1"/>
  <c r="CA39" i="4"/>
  <c r="CB39" i="4"/>
  <c r="CC39" i="4"/>
  <c r="CD39" i="4"/>
  <c r="CD50" i="4" s="1"/>
  <c r="CE39" i="4"/>
  <c r="CF39" i="4"/>
  <c r="CG39" i="4"/>
  <c r="CG50" i="4" s="1"/>
  <c r="CH39" i="4"/>
  <c r="CH50" i="4" s="1"/>
  <c r="CI39" i="4"/>
  <c r="CJ39" i="4"/>
  <c r="CK39" i="4"/>
  <c r="CK50" i="4" s="1"/>
  <c r="CL39" i="4"/>
  <c r="CL50" i="4" s="1"/>
  <c r="CM39" i="4"/>
  <c r="CN39" i="4"/>
  <c r="CO39" i="4"/>
  <c r="CP39" i="4"/>
  <c r="CQ39" i="4"/>
  <c r="CR39" i="4"/>
  <c r="CS39" i="4"/>
  <c r="CT39" i="4"/>
  <c r="CT50" i="4" s="1"/>
  <c r="CU39" i="4"/>
  <c r="CV39" i="4"/>
  <c r="CW39" i="4"/>
  <c r="CW50" i="4" s="1"/>
  <c r="CX39" i="4"/>
  <c r="CX50" i="4" s="1"/>
  <c r="CY39" i="4"/>
  <c r="CZ39" i="4"/>
  <c r="DA39" i="4"/>
  <c r="DA50" i="4" s="1"/>
  <c r="DB39" i="4"/>
  <c r="DC39" i="4"/>
  <c r="DD39" i="4"/>
  <c r="DE39" i="4"/>
  <c r="DE50" i="4" s="1"/>
  <c r="DF39" i="4"/>
  <c r="DF50" i="4" s="1"/>
  <c r="DG39" i="4"/>
  <c r="DH39" i="4"/>
  <c r="DI39" i="4"/>
  <c r="DJ39" i="4"/>
  <c r="DJ50" i="4" s="1"/>
  <c r="DK39" i="4"/>
  <c r="DL39" i="4"/>
  <c r="DM39" i="4"/>
  <c r="DM50" i="4" s="1"/>
  <c r="DN39" i="4"/>
  <c r="DO39" i="4"/>
  <c r="DP39" i="4"/>
  <c r="DQ39" i="4"/>
  <c r="DQ50" i="4" s="1"/>
  <c r="DR39" i="4"/>
  <c r="DR50" i="4" s="1"/>
  <c r="DS39" i="4"/>
  <c r="DT39" i="4"/>
  <c r="DU39" i="4"/>
  <c r="DU50" i="4" s="1"/>
  <c r="DV39" i="4"/>
  <c r="DV50" i="4" s="1"/>
  <c r="DW39" i="4"/>
  <c r="DX39" i="4"/>
  <c r="DY39" i="4"/>
  <c r="DZ39" i="4"/>
  <c r="EA39" i="4"/>
  <c r="EB39" i="4"/>
  <c r="EC39" i="4"/>
  <c r="EC50" i="4" s="1"/>
  <c r="ED39" i="4"/>
  <c r="ED50" i="4" s="1"/>
  <c r="EE39" i="4"/>
  <c r="EF39" i="4"/>
  <c r="EG39" i="4"/>
  <c r="EG50" i="4" s="1"/>
  <c r="EH39" i="4"/>
  <c r="EH50" i="4" s="1"/>
  <c r="EI39" i="4"/>
  <c r="EJ39" i="4"/>
  <c r="EK39" i="4"/>
  <c r="EL39" i="4"/>
  <c r="EL50" i="4" s="1"/>
  <c r="EM39" i="4"/>
  <c r="EN39" i="4"/>
  <c r="EO39" i="4"/>
  <c r="EP39" i="4"/>
  <c r="EP50" i="4" s="1"/>
  <c r="EQ39" i="4"/>
  <c r="ER39" i="4"/>
  <c r="ES39" i="4"/>
  <c r="ES50" i="4" s="1"/>
  <c r="ET39" i="4"/>
  <c r="ET50" i="4" s="1"/>
  <c r="EU39" i="4"/>
  <c r="EV39" i="4"/>
  <c r="EW39" i="4"/>
  <c r="EW50" i="4" s="1"/>
  <c r="EX39" i="4"/>
  <c r="EX50" i="4" s="1"/>
  <c r="EY39" i="4"/>
  <c r="BW49" i="4"/>
  <c r="BX49" i="4"/>
  <c r="BY49" i="4"/>
  <c r="BZ49" i="4"/>
  <c r="CA49" i="4"/>
  <c r="CB49" i="4"/>
  <c r="CC49" i="4"/>
  <c r="CD49" i="4"/>
  <c r="CE49" i="4"/>
  <c r="CF49" i="4"/>
  <c r="CG49" i="4"/>
  <c r="CH49" i="4"/>
  <c r="CI49" i="4"/>
  <c r="CJ49" i="4"/>
  <c r="CK49" i="4"/>
  <c r="CL49" i="4"/>
  <c r="CM49" i="4"/>
  <c r="CN49" i="4"/>
  <c r="CO49" i="4"/>
  <c r="CP49" i="4"/>
  <c r="CQ49" i="4"/>
  <c r="CR49" i="4"/>
  <c r="CS49" i="4"/>
  <c r="CT49" i="4"/>
  <c r="CU49" i="4"/>
  <c r="CV49" i="4"/>
  <c r="CW49" i="4"/>
  <c r="CX49" i="4"/>
  <c r="CY49" i="4"/>
  <c r="CZ49" i="4"/>
  <c r="DA49" i="4"/>
  <c r="DB49" i="4"/>
  <c r="DC49" i="4"/>
  <c r="DD49" i="4"/>
  <c r="DE49" i="4"/>
  <c r="DF49" i="4"/>
  <c r="DG49" i="4"/>
  <c r="DH49" i="4"/>
  <c r="DI49" i="4"/>
  <c r="DJ49" i="4"/>
  <c r="DK49" i="4"/>
  <c r="DL49" i="4"/>
  <c r="DM49" i="4"/>
  <c r="DN49" i="4"/>
  <c r="DO49" i="4"/>
  <c r="DP49" i="4"/>
  <c r="DQ49" i="4"/>
  <c r="DR49" i="4"/>
  <c r="DS49" i="4"/>
  <c r="DT49" i="4"/>
  <c r="DU49" i="4"/>
  <c r="DV49" i="4"/>
  <c r="DW49" i="4"/>
  <c r="DX49" i="4"/>
  <c r="DY49" i="4"/>
  <c r="DZ49" i="4"/>
  <c r="EA49" i="4"/>
  <c r="EB49" i="4"/>
  <c r="EC49" i="4"/>
  <c r="ED49" i="4"/>
  <c r="EE49" i="4"/>
  <c r="EF49" i="4"/>
  <c r="EG49" i="4"/>
  <c r="EH49" i="4"/>
  <c r="EI49" i="4"/>
  <c r="EJ49" i="4"/>
  <c r="EK49" i="4"/>
  <c r="EL49" i="4"/>
  <c r="EM49" i="4"/>
  <c r="EN49" i="4"/>
  <c r="EO49" i="4"/>
  <c r="EP49" i="4"/>
  <c r="EQ49" i="4"/>
  <c r="ER49" i="4"/>
  <c r="ES49" i="4"/>
  <c r="ET49" i="4"/>
  <c r="EU49" i="4"/>
  <c r="EV49" i="4"/>
  <c r="EW49" i="4"/>
  <c r="EX49" i="4"/>
  <c r="EY49" i="4"/>
  <c r="BY50" i="4"/>
  <c r="CO50" i="4"/>
  <c r="CP50" i="4"/>
  <c r="DB50" i="4"/>
  <c r="DN50" i="4"/>
  <c r="DZ50" i="4"/>
  <c r="EK50" i="4"/>
  <c r="BZ61" i="4"/>
  <c r="CD61" i="4"/>
  <c r="CH61" i="4"/>
  <c r="CJ61" i="4"/>
  <c r="CL61" i="4"/>
  <c r="CP61" i="4"/>
  <c r="CT61" i="4"/>
  <c r="CX61" i="4"/>
  <c r="DB61" i="4"/>
  <c r="DF61" i="4"/>
  <c r="DJ61" i="4"/>
  <c r="DN61" i="4"/>
  <c r="DP61" i="4"/>
  <c r="DR61" i="4"/>
  <c r="DV61" i="4"/>
  <c r="DZ61" i="4"/>
  <c r="ED61" i="4"/>
  <c r="EH61" i="4"/>
  <c r="EL61" i="4"/>
  <c r="EP61" i="4"/>
  <c r="ET61" i="4"/>
  <c r="EV61" i="4"/>
  <c r="EX61" i="4"/>
  <c r="BW62" i="4"/>
  <c r="BX62" i="4"/>
  <c r="BY62" i="4"/>
  <c r="BZ62" i="4"/>
  <c r="CA62" i="4"/>
  <c r="CB62" i="4"/>
  <c r="CC62" i="4"/>
  <c r="CD62" i="4"/>
  <c r="CE62" i="4"/>
  <c r="CF62" i="4"/>
  <c r="CG62" i="4"/>
  <c r="CH62" i="4"/>
  <c r="CI62" i="4"/>
  <c r="CJ62" i="4"/>
  <c r="CK62" i="4"/>
  <c r="CL62" i="4"/>
  <c r="CM62" i="4"/>
  <c r="CN62" i="4"/>
  <c r="CO62" i="4"/>
  <c r="CP62" i="4"/>
  <c r="CQ62" i="4"/>
  <c r="CR62" i="4"/>
  <c r="CS62" i="4"/>
  <c r="CT62" i="4"/>
  <c r="CU62" i="4"/>
  <c r="CV62" i="4"/>
  <c r="CW62" i="4"/>
  <c r="CX62" i="4"/>
  <c r="CY62" i="4"/>
  <c r="CZ62" i="4"/>
  <c r="DA62" i="4"/>
  <c r="DB62" i="4"/>
  <c r="DC62" i="4"/>
  <c r="DD62" i="4"/>
  <c r="DE62" i="4"/>
  <c r="DF62" i="4"/>
  <c r="DG62" i="4"/>
  <c r="DH62" i="4"/>
  <c r="DI62" i="4"/>
  <c r="DJ62" i="4"/>
  <c r="DK62" i="4"/>
  <c r="DL62" i="4"/>
  <c r="DM62" i="4"/>
  <c r="DN62" i="4"/>
  <c r="DO62" i="4"/>
  <c r="DP62" i="4"/>
  <c r="DQ62" i="4"/>
  <c r="DR62" i="4"/>
  <c r="DS62" i="4"/>
  <c r="DT62" i="4"/>
  <c r="DU62" i="4"/>
  <c r="DV62" i="4"/>
  <c r="DW62" i="4"/>
  <c r="DX62" i="4"/>
  <c r="DY62" i="4"/>
  <c r="DZ62" i="4"/>
  <c r="EA62" i="4"/>
  <c r="EB62" i="4"/>
  <c r="EC62" i="4"/>
  <c r="ED62" i="4"/>
  <c r="EE62" i="4"/>
  <c r="EF62" i="4"/>
  <c r="EG62" i="4"/>
  <c r="EH62" i="4"/>
  <c r="EI62" i="4"/>
  <c r="EJ62" i="4"/>
  <c r="EK62" i="4"/>
  <c r="EL62" i="4"/>
  <c r="EM62" i="4"/>
  <c r="EN62" i="4"/>
  <c r="EO62" i="4"/>
  <c r="EP62" i="4"/>
  <c r="EQ62" i="4"/>
  <c r="ER62" i="4"/>
  <c r="ES62" i="4"/>
  <c r="ET62" i="4"/>
  <c r="EU62" i="4"/>
  <c r="EV62" i="4"/>
  <c r="EW62" i="4"/>
  <c r="EX62" i="4"/>
  <c r="EY62" i="4"/>
  <c r="BW63" i="4"/>
  <c r="BX63" i="4"/>
  <c r="BY63" i="4"/>
  <c r="BZ63" i="4"/>
  <c r="CA63" i="4"/>
  <c r="CB63" i="4"/>
  <c r="CC63" i="4"/>
  <c r="CD63" i="4"/>
  <c r="CE63" i="4"/>
  <c r="CF63" i="4"/>
  <c r="CG63" i="4"/>
  <c r="CH63" i="4"/>
  <c r="CI63" i="4"/>
  <c r="CJ63" i="4"/>
  <c r="CK63" i="4"/>
  <c r="CL63" i="4"/>
  <c r="CM63" i="4"/>
  <c r="CN63" i="4"/>
  <c r="CO63" i="4"/>
  <c r="CP63" i="4"/>
  <c r="CQ63" i="4"/>
  <c r="CR63" i="4"/>
  <c r="CS63" i="4"/>
  <c r="CT63" i="4"/>
  <c r="CU63" i="4"/>
  <c r="CV63" i="4"/>
  <c r="CW63" i="4"/>
  <c r="CX63" i="4"/>
  <c r="CY63" i="4"/>
  <c r="CZ63" i="4"/>
  <c r="DA63" i="4"/>
  <c r="DB63" i="4"/>
  <c r="DC63" i="4"/>
  <c r="DD63" i="4"/>
  <c r="DE63" i="4"/>
  <c r="DF63" i="4"/>
  <c r="DG63" i="4"/>
  <c r="DH63" i="4"/>
  <c r="DI63" i="4"/>
  <c r="DJ63" i="4"/>
  <c r="DK63" i="4"/>
  <c r="DL63" i="4"/>
  <c r="DM63" i="4"/>
  <c r="DN63" i="4"/>
  <c r="DO63" i="4"/>
  <c r="DP63" i="4"/>
  <c r="DQ63" i="4"/>
  <c r="DR63" i="4"/>
  <c r="DS63" i="4"/>
  <c r="DT63" i="4"/>
  <c r="DU63" i="4"/>
  <c r="DV63" i="4"/>
  <c r="DW63" i="4"/>
  <c r="DX63" i="4"/>
  <c r="DY63" i="4"/>
  <c r="DZ63" i="4"/>
  <c r="EA63" i="4"/>
  <c r="EB63" i="4"/>
  <c r="EC63" i="4"/>
  <c r="ED63" i="4"/>
  <c r="EE63" i="4"/>
  <c r="EF63" i="4"/>
  <c r="EG63" i="4"/>
  <c r="EH63" i="4"/>
  <c r="EI63" i="4"/>
  <c r="EJ63" i="4"/>
  <c r="EK63" i="4"/>
  <c r="EL63" i="4"/>
  <c r="EM63" i="4"/>
  <c r="EN63" i="4"/>
  <c r="EO63" i="4"/>
  <c r="EP63" i="4"/>
  <c r="EQ63" i="4"/>
  <c r="ER63" i="4"/>
  <c r="ES63" i="4"/>
  <c r="ET63" i="4"/>
  <c r="EU63" i="4"/>
  <c r="EV63" i="4"/>
  <c r="EW63" i="4"/>
  <c r="EX63" i="4"/>
  <c r="EY63" i="4"/>
  <c r="BW64" i="4"/>
  <c r="BX64" i="4"/>
  <c r="BY64" i="4"/>
  <c r="BZ64" i="4"/>
  <c r="CA64" i="4"/>
  <c r="CB64" i="4"/>
  <c r="CC64" i="4"/>
  <c r="CD64" i="4"/>
  <c r="CE64" i="4"/>
  <c r="CF64" i="4"/>
  <c r="CG64" i="4"/>
  <c r="CH64" i="4"/>
  <c r="CI64" i="4"/>
  <c r="CJ64" i="4"/>
  <c r="CK64" i="4"/>
  <c r="CL64" i="4"/>
  <c r="CM64" i="4"/>
  <c r="CN64" i="4"/>
  <c r="CO64" i="4"/>
  <c r="CP64" i="4"/>
  <c r="CQ64" i="4"/>
  <c r="CR64" i="4"/>
  <c r="CS64" i="4"/>
  <c r="CT64" i="4"/>
  <c r="CU64" i="4"/>
  <c r="CV64" i="4"/>
  <c r="CW64" i="4"/>
  <c r="CX64" i="4"/>
  <c r="CY64" i="4"/>
  <c r="CZ64" i="4"/>
  <c r="DA64" i="4"/>
  <c r="DB64" i="4"/>
  <c r="DC64" i="4"/>
  <c r="DD64" i="4"/>
  <c r="DE64" i="4"/>
  <c r="DF64" i="4"/>
  <c r="DG64" i="4"/>
  <c r="DH64" i="4"/>
  <c r="DI64" i="4"/>
  <c r="DJ64" i="4"/>
  <c r="DK64" i="4"/>
  <c r="DL64" i="4"/>
  <c r="DM64" i="4"/>
  <c r="DN64" i="4"/>
  <c r="DO64" i="4"/>
  <c r="DP64" i="4"/>
  <c r="DQ64" i="4"/>
  <c r="DR64" i="4"/>
  <c r="DS64" i="4"/>
  <c r="DT64" i="4"/>
  <c r="DU64" i="4"/>
  <c r="DV64" i="4"/>
  <c r="DW64" i="4"/>
  <c r="DX64" i="4"/>
  <c r="DY64" i="4"/>
  <c r="DZ64" i="4"/>
  <c r="EA64" i="4"/>
  <c r="EB64" i="4"/>
  <c r="EC64" i="4"/>
  <c r="ED64" i="4"/>
  <c r="EE64" i="4"/>
  <c r="EF64" i="4"/>
  <c r="EG64" i="4"/>
  <c r="EH64" i="4"/>
  <c r="EI64" i="4"/>
  <c r="EJ64" i="4"/>
  <c r="EK64" i="4"/>
  <c r="EL64" i="4"/>
  <c r="EM64" i="4"/>
  <c r="EN64" i="4"/>
  <c r="EO64" i="4"/>
  <c r="EP64" i="4"/>
  <c r="EQ64" i="4"/>
  <c r="ER64" i="4"/>
  <c r="ES64" i="4"/>
  <c r="ET64" i="4"/>
  <c r="EU64" i="4"/>
  <c r="EV64" i="4"/>
  <c r="EW64" i="4"/>
  <c r="EX64" i="4"/>
  <c r="EY64" i="4"/>
  <c r="BW65" i="4"/>
  <c r="BX65" i="4"/>
  <c r="BY65" i="4"/>
  <c r="BZ65" i="4"/>
  <c r="CA65" i="4"/>
  <c r="CB65" i="4"/>
  <c r="CC65" i="4"/>
  <c r="CD65" i="4"/>
  <c r="CE65" i="4"/>
  <c r="CF65" i="4"/>
  <c r="CG65" i="4"/>
  <c r="CH65" i="4"/>
  <c r="CI65" i="4"/>
  <c r="CJ65" i="4"/>
  <c r="CK65" i="4"/>
  <c r="CL65" i="4"/>
  <c r="CM65" i="4"/>
  <c r="CN65" i="4"/>
  <c r="CO65" i="4"/>
  <c r="CP65" i="4"/>
  <c r="CQ65" i="4"/>
  <c r="CR65" i="4"/>
  <c r="CS65" i="4"/>
  <c r="CT65" i="4"/>
  <c r="CU65" i="4"/>
  <c r="CV65" i="4"/>
  <c r="CW65" i="4"/>
  <c r="CX65" i="4"/>
  <c r="CY65" i="4"/>
  <c r="CZ65" i="4"/>
  <c r="DA65" i="4"/>
  <c r="DB65" i="4"/>
  <c r="DC65" i="4"/>
  <c r="DD65" i="4"/>
  <c r="DE65" i="4"/>
  <c r="DF65" i="4"/>
  <c r="DG65" i="4"/>
  <c r="DH65" i="4"/>
  <c r="DI65" i="4"/>
  <c r="DJ65" i="4"/>
  <c r="DK65" i="4"/>
  <c r="DL65" i="4"/>
  <c r="DM65" i="4"/>
  <c r="DN65" i="4"/>
  <c r="DO65" i="4"/>
  <c r="DP65" i="4"/>
  <c r="DQ65" i="4"/>
  <c r="DR65" i="4"/>
  <c r="DS65" i="4"/>
  <c r="DT65" i="4"/>
  <c r="DU65" i="4"/>
  <c r="DV65" i="4"/>
  <c r="DW65" i="4"/>
  <c r="DX65" i="4"/>
  <c r="DY65" i="4"/>
  <c r="DZ65" i="4"/>
  <c r="EA65" i="4"/>
  <c r="EB65" i="4"/>
  <c r="EC65" i="4"/>
  <c r="ED65" i="4"/>
  <c r="EE65" i="4"/>
  <c r="EF65" i="4"/>
  <c r="EG65" i="4"/>
  <c r="EH65" i="4"/>
  <c r="EI65" i="4"/>
  <c r="EJ65" i="4"/>
  <c r="EK65" i="4"/>
  <c r="EL65" i="4"/>
  <c r="EM65" i="4"/>
  <c r="EN65" i="4"/>
  <c r="EO65" i="4"/>
  <c r="EP65" i="4"/>
  <c r="EQ65" i="4"/>
  <c r="ER65" i="4"/>
  <c r="ES65" i="4"/>
  <c r="ET65" i="4"/>
  <c r="EU65" i="4"/>
  <c r="EV65" i="4"/>
  <c r="EW65" i="4"/>
  <c r="EX65" i="4"/>
  <c r="EY65" i="4"/>
  <c r="BW66" i="4"/>
  <c r="BX66" i="4"/>
  <c r="BY66" i="4"/>
  <c r="BZ66" i="4"/>
  <c r="CA66" i="4"/>
  <c r="CB66" i="4"/>
  <c r="CC66" i="4"/>
  <c r="CD66" i="4"/>
  <c r="CE66" i="4"/>
  <c r="CF66" i="4"/>
  <c r="CG66" i="4"/>
  <c r="CH66" i="4"/>
  <c r="CI66" i="4"/>
  <c r="CJ66" i="4"/>
  <c r="CK66" i="4"/>
  <c r="CL66" i="4"/>
  <c r="CM66" i="4"/>
  <c r="CN66" i="4"/>
  <c r="CO66" i="4"/>
  <c r="CP66" i="4"/>
  <c r="CQ66" i="4"/>
  <c r="CR66" i="4"/>
  <c r="CS66" i="4"/>
  <c r="CT66" i="4"/>
  <c r="CU66" i="4"/>
  <c r="CV66" i="4"/>
  <c r="CW66" i="4"/>
  <c r="CX66" i="4"/>
  <c r="CY66" i="4"/>
  <c r="CZ66" i="4"/>
  <c r="DA66" i="4"/>
  <c r="DB66" i="4"/>
  <c r="DC66" i="4"/>
  <c r="DD66" i="4"/>
  <c r="DE66" i="4"/>
  <c r="DF66" i="4"/>
  <c r="DG66" i="4"/>
  <c r="DH66" i="4"/>
  <c r="DI66" i="4"/>
  <c r="DJ66" i="4"/>
  <c r="DK66" i="4"/>
  <c r="DL66" i="4"/>
  <c r="DM66" i="4"/>
  <c r="DN66" i="4"/>
  <c r="DO66" i="4"/>
  <c r="DP66" i="4"/>
  <c r="DQ66" i="4"/>
  <c r="DR66" i="4"/>
  <c r="DS66" i="4"/>
  <c r="DT66" i="4"/>
  <c r="DU66" i="4"/>
  <c r="DV66" i="4"/>
  <c r="DW66" i="4"/>
  <c r="DX66" i="4"/>
  <c r="DY66" i="4"/>
  <c r="DZ66" i="4"/>
  <c r="EA66" i="4"/>
  <c r="EB66" i="4"/>
  <c r="EC66" i="4"/>
  <c r="ED66" i="4"/>
  <c r="EE66" i="4"/>
  <c r="EF66" i="4"/>
  <c r="EG66" i="4"/>
  <c r="EH66" i="4"/>
  <c r="EI66" i="4"/>
  <c r="EJ66" i="4"/>
  <c r="EK66" i="4"/>
  <c r="EL66" i="4"/>
  <c r="EM66" i="4"/>
  <c r="EN66" i="4"/>
  <c r="EO66" i="4"/>
  <c r="EP66" i="4"/>
  <c r="EQ66" i="4"/>
  <c r="ER66" i="4"/>
  <c r="ES66" i="4"/>
  <c r="ET66" i="4"/>
  <c r="EU66" i="4"/>
  <c r="EV66" i="4"/>
  <c r="EW66" i="4"/>
  <c r="EX66" i="4"/>
  <c r="EY66" i="4"/>
  <c r="DX61" i="4" l="1"/>
  <c r="CR61" i="4"/>
  <c r="EF61" i="4"/>
  <c r="CZ61" i="4"/>
  <c r="CZ68" i="4" s="1"/>
  <c r="DT50" i="4"/>
  <c r="DH50" i="4"/>
  <c r="EY50" i="4"/>
  <c r="EU50" i="4"/>
  <c r="EQ50" i="4"/>
  <c r="EM50" i="4"/>
  <c r="EI50" i="4"/>
  <c r="EE50" i="4"/>
  <c r="EA50" i="4"/>
  <c r="DW50" i="4"/>
  <c r="DS50" i="4"/>
  <c r="DO50" i="4"/>
  <c r="DK50" i="4"/>
  <c r="DG50" i="4"/>
  <c r="DC50" i="4"/>
  <c r="CY50" i="4"/>
  <c r="CU50" i="4"/>
  <c r="CQ50" i="4"/>
  <c r="CM50" i="4"/>
  <c r="CI50" i="4"/>
  <c r="CE50" i="4"/>
  <c r="CA50" i="4"/>
  <c r="BW50" i="4"/>
  <c r="CJ67" i="4"/>
  <c r="EN61" i="4"/>
  <c r="CB61" i="4"/>
  <c r="ER50" i="4"/>
  <c r="CF50" i="4"/>
  <c r="EO67" i="4"/>
  <c r="DM68" i="4"/>
  <c r="DA67" i="4"/>
  <c r="CO68" i="4"/>
  <c r="BY68" i="4"/>
  <c r="EV68" i="4"/>
  <c r="ER67" i="4"/>
  <c r="EN68" i="4"/>
  <c r="EJ67" i="4"/>
  <c r="EF68" i="4"/>
  <c r="DT68" i="4"/>
  <c r="DP67" i="4"/>
  <c r="CR68" i="4"/>
  <c r="CJ68" i="4"/>
  <c r="CB68" i="4"/>
  <c r="EJ50" i="4"/>
  <c r="CV50" i="4"/>
  <c r="BX50" i="4"/>
  <c r="ES68" i="4"/>
  <c r="EG67" i="4"/>
  <c r="DU67" i="4"/>
  <c r="DE67" i="4"/>
  <c r="CW68" i="4"/>
  <c r="CG68" i="4"/>
  <c r="EU68" i="4"/>
  <c r="EI68" i="4"/>
  <c r="EA68" i="4"/>
  <c r="DS68" i="4"/>
  <c r="DK68" i="4"/>
  <c r="CY68" i="4"/>
  <c r="CI68" i="4"/>
  <c r="BW68" i="4"/>
  <c r="EB61" i="4"/>
  <c r="EB67" i="4" s="1"/>
  <c r="DL61" i="4"/>
  <c r="DL68" i="4" s="1"/>
  <c r="DD61" i="4"/>
  <c r="DD68" i="4" s="1"/>
  <c r="CN61" i="4"/>
  <c r="CN67" i="4" s="1"/>
  <c r="EW67" i="4"/>
  <c r="EK68" i="4"/>
  <c r="DY68" i="4"/>
  <c r="DI68" i="4"/>
  <c r="CS67" i="4"/>
  <c r="CC67" i="4"/>
  <c r="EP67" i="4"/>
  <c r="ED67" i="4"/>
  <c r="DV67" i="4"/>
  <c r="DN67" i="4"/>
  <c r="DF67" i="4"/>
  <c r="CT67" i="4"/>
  <c r="DZ67" i="4"/>
  <c r="DJ67" i="4"/>
  <c r="CX67" i="4"/>
  <c r="CP67" i="4"/>
  <c r="CH67" i="4"/>
  <c r="CD67" i="4"/>
  <c r="EK67" i="4"/>
  <c r="CC68" i="4"/>
  <c r="ER68" i="4"/>
  <c r="EJ68" i="4"/>
  <c r="EB68" i="4"/>
  <c r="DX68" i="4"/>
  <c r="DT67" i="4"/>
  <c r="DP68" i="4"/>
  <c r="DP70" i="4" s="1"/>
  <c r="DD67" i="4"/>
  <c r="CV68" i="4"/>
  <c r="BX68" i="4"/>
  <c r="DI67" i="4"/>
  <c r="DI70" i="4" s="1"/>
  <c r="BY67" i="4"/>
  <c r="BY70" i="4" s="1"/>
  <c r="DE68" i="4"/>
  <c r="EO68" i="4"/>
  <c r="EO70" i="4" s="1"/>
  <c r="EY68" i="4"/>
  <c r="EM68" i="4"/>
  <c r="DW68" i="4"/>
  <c r="DG68" i="4"/>
  <c r="CQ68" i="4"/>
  <c r="CE68" i="4"/>
  <c r="EF67" i="4"/>
  <c r="EF70" i="4" s="1"/>
  <c r="DH68" i="4"/>
  <c r="EQ68" i="4"/>
  <c r="EE68" i="4"/>
  <c r="DO68" i="4"/>
  <c r="DC68" i="4"/>
  <c r="CM68" i="4"/>
  <c r="CA68" i="4"/>
  <c r="EC68" i="4"/>
  <c r="DY67" i="4"/>
  <c r="DU68" i="4"/>
  <c r="DQ67" i="4"/>
  <c r="CS68" i="4"/>
  <c r="CO67" i="4"/>
  <c r="CU68" i="4"/>
  <c r="EV67" i="4"/>
  <c r="DL67" i="4"/>
  <c r="BX67" i="4"/>
  <c r="ET68" i="4"/>
  <c r="EL68" i="4"/>
  <c r="ED68" i="4"/>
  <c r="DV68" i="4"/>
  <c r="DV70" i="4" s="1"/>
  <c r="DN68" i="4"/>
  <c r="DF68" i="4"/>
  <c r="CX68" i="4"/>
  <c r="CP68" i="4"/>
  <c r="CH68" i="4"/>
  <c r="BZ68" i="4"/>
  <c r="BZ67" i="4"/>
  <c r="ET67" i="4"/>
  <c r="EL67" i="4"/>
  <c r="CV67" i="4"/>
  <c r="EO50" i="4"/>
  <c r="DY50" i="4"/>
  <c r="DI50" i="4"/>
  <c r="CS50" i="4"/>
  <c r="CC50" i="4"/>
  <c r="CF68" i="4"/>
  <c r="CF67" i="4"/>
  <c r="EN67" i="4"/>
  <c r="DX67" i="4"/>
  <c r="DH67" i="4"/>
  <c r="CR67" i="4"/>
  <c r="CB67" i="4"/>
  <c r="CB70" i="4" s="1"/>
  <c r="EW68" i="4"/>
  <c r="ES67" i="4"/>
  <c r="EG68" i="4"/>
  <c r="EC67" i="4"/>
  <c r="DQ68" i="4"/>
  <c r="DM67" i="4"/>
  <c r="DA68" i="4"/>
  <c r="CW67" i="4"/>
  <c r="CW70" i="4" s="1"/>
  <c r="CK68" i="4"/>
  <c r="CK67" i="4"/>
  <c r="CG67" i="4"/>
  <c r="EX68" i="4"/>
  <c r="EP68" i="4"/>
  <c r="EH68" i="4"/>
  <c r="DZ68" i="4"/>
  <c r="DR68" i="4"/>
  <c r="DJ68" i="4"/>
  <c r="DB68" i="4"/>
  <c r="CT68" i="4"/>
  <c r="CL68" i="4"/>
  <c r="CD68" i="4"/>
  <c r="EY67" i="4"/>
  <c r="EU67" i="4"/>
  <c r="EQ67" i="4"/>
  <c r="EM67" i="4"/>
  <c r="EI67" i="4"/>
  <c r="EE67" i="4"/>
  <c r="EA67" i="4"/>
  <c r="EA70" i="4" s="1"/>
  <c r="DW67" i="4"/>
  <c r="DS67" i="4"/>
  <c r="DO67" i="4"/>
  <c r="DK67" i="4"/>
  <c r="DK70" i="4" s="1"/>
  <c r="DG67" i="4"/>
  <c r="DC67" i="4"/>
  <c r="CY67" i="4"/>
  <c r="CU67" i="4"/>
  <c r="CQ67" i="4"/>
  <c r="CM67" i="4"/>
  <c r="CI67" i="4"/>
  <c r="CE67" i="4"/>
  <c r="CA67" i="4"/>
  <c r="BW67" i="4"/>
  <c r="EX67" i="4"/>
  <c r="EH67" i="4"/>
  <c r="DR67" i="4"/>
  <c r="DB67" i="4"/>
  <c r="DB70" i="4" s="1"/>
  <c r="CL67" i="4"/>
  <c r="C57" i="1"/>
  <c r="U57" i="1" s="1"/>
  <c r="U60" i="1"/>
  <c r="DY70" i="4" l="1"/>
  <c r="EU70" i="4"/>
  <c r="EP70" i="4"/>
  <c r="EW70" i="4"/>
  <c r="CS70" i="4"/>
  <c r="DU70" i="4"/>
  <c r="EJ70" i="4"/>
  <c r="CJ70" i="4"/>
  <c r="DM70" i="4"/>
  <c r="EV70" i="4"/>
  <c r="CY70" i="4"/>
  <c r="DE70" i="4"/>
  <c r="DN70" i="4"/>
  <c r="CC70" i="4"/>
  <c r="CZ67" i="4"/>
  <c r="CZ70" i="4" s="1"/>
  <c r="EI70" i="4"/>
  <c r="CO70" i="4"/>
  <c r="EB70" i="4"/>
  <c r="EK70" i="4"/>
  <c r="DD70" i="4"/>
  <c r="CT70" i="4"/>
  <c r="CG70" i="4"/>
  <c r="DA70" i="4"/>
  <c r="EG70" i="4"/>
  <c r="EN70" i="4"/>
  <c r="DF70" i="4"/>
  <c r="CN68" i="4"/>
  <c r="CN70" i="4" s="1"/>
  <c r="ED70" i="4"/>
  <c r="CI70" i="4"/>
  <c r="BW70" i="4"/>
  <c r="DS70" i="4"/>
  <c r="ES70" i="4"/>
  <c r="CR70" i="4"/>
  <c r="DT70" i="4"/>
  <c r="ER70" i="4"/>
  <c r="DZ70" i="4"/>
  <c r="DH70" i="4"/>
  <c r="CP70" i="4"/>
  <c r="EC70" i="4"/>
  <c r="CX70" i="4"/>
  <c r="CV70" i="4"/>
  <c r="CD70" i="4"/>
  <c r="DJ70" i="4"/>
  <c r="CH70" i="4"/>
  <c r="CK70" i="4"/>
  <c r="DO70" i="4"/>
  <c r="DW70" i="4"/>
  <c r="CQ70" i="4"/>
  <c r="EH70" i="4"/>
  <c r="BX70" i="4"/>
  <c r="DX70" i="4"/>
  <c r="DL70" i="4"/>
  <c r="CE70" i="4"/>
  <c r="CU70" i="4"/>
  <c r="DC70" i="4"/>
  <c r="DR70" i="4"/>
  <c r="CA70" i="4"/>
  <c r="DG70" i="4"/>
  <c r="EM70" i="4"/>
  <c r="EE70" i="4"/>
  <c r="DQ70" i="4"/>
  <c r="EL70" i="4"/>
  <c r="CL70" i="4"/>
  <c r="EQ70" i="4"/>
  <c r="EX70" i="4"/>
  <c r="CM70" i="4"/>
  <c r="EY70" i="4"/>
  <c r="BZ70" i="4"/>
  <c r="ET70" i="4"/>
  <c r="CF70" i="4"/>
  <c r="C55" i="1"/>
  <c r="U59" i="1" l="1"/>
  <c r="U58" i="1"/>
  <c r="U52" i="1"/>
  <c r="U53" i="1" l="1"/>
  <c r="U54" i="1"/>
  <c r="U55" i="1" l="1"/>
  <c r="D1" i="28"/>
  <c r="D2" i="28"/>
  <c r="G80" i="1"/>
  <c r="G81" i="1"/>
  <c r="G82" i="1"/>
  <c r="G83" i="1"/>
  <c r="G84" i="1"/>
  <c r="G85" i="1"/>
  <c r="G86" i="1"/>
  <c r="B80" i="1"/>
  <c r="D26" i="27"/>
  <c r="B81" i="1" s="1"/>
  <c r="D27" i="27"/>
  <c r="B82" i="1" s="1"/>
  <c r="D28" i="27"/>
  <c r="B83" i="1" s="1"/>
  <c r="D29" i="27"/>
  <c r="B84" i="1" s="1"/>
  <c r="D30" i="27"/>
  <c r="B85" i="1" s="1"/>
  <c r="D31" i="27"/>
  <c r="B86" i="1" s="1"/>
  <c r="I37" i="16"/>
  <c r="I38" i="16"/>
  <c r="I39" i="16"/>
  <c r="I40" i="16"/>
  <c r="I9" i="16"/>
  <c r="I10" i="16"/>
  <c r="I11" i="16"/>
  <c r="I29" i="16"/>
  <c r="I30" i="16"/>
  <c r="I33" i="16"/>
  <c r="I34" i="16"/>
  <c r="I25" i="16"/>
  <c r="I26" i="16"/>
  <c r="I14" i="16"/>
  <c r="I15" i="16"/>
  <c r="I16" i="16"/>
  <c r="I17" i="16"/>
  <c r="I18" i="16"/>
  <c r="I19" i="16"/>
  <c r="I20" i="16"/>
  <c r="I50" i="16"/>
  <c r="I51" i="16"/>
  <c r="H4" i="17"/>
  <c r="H5" i="17"/>
  <c r="H13" i="17"/>
  <c r="H14" i="17"/>
  <c r="H15" i="17"/>
  <c r="H16" i="17"/>
  <c r="H17" i="17"/>
  <c r="H26" i="17"/>
  <c r="H27" i="17"/>
  <c r="H28" i="17"/>
  <c r="H29" i="17"/>
  <c r="H30" i="17"/>
  <c r="H37" i="17"/>
  <c r="H38" i="17"/>
  <c r="H39" i="17"/>
  <c r="H40" i="17"/>
  <c r="H50" i="17"/>
  <c r="H51" i="17"/>
  <c r="H52" i="17"/>
  <c r="H22" i="27"/>
  <c r="F33" i="4"/>
  <c r="F61" i="4" s="1"/>
  <c r="R11" i="2"/>
  <c r="W11" i="2"/>
  <c r="Z11" i="2"/>
  <c r="AD11" i="2" s="1"/>
  <c r="AC11" i="2"/>
  <c r="AI11" i="2"/>
  <c r="F62" i="4"/>
  <c r="G62" i="4"/>
  <c r="H62" i="4"/>
  <c r="I62" i="4"/>
  <c r="J62" i="4"/>
  <c r="K62" i="4"/>
  <c r="L62" i="4"/>
  <c r="M62" i="4"/>
  <c r="N62" i="4"/>
  <c r="O62" i="4"/>
  <c r="P62" i="4"/>
  <c r="Q62" i="4"/>
  <c r="R62" i="4"/>
  <c r="S62" i="4"/>
  <c r="T62" i="4"/>
  <c r="U62" i="4"/>
  <c r="V62" i="4"/>
  <c r="W62" i="4"/>
  <c r="X62" i="4"/>
  <c r="Y62" i="4"/>
  <c r="Z62" i="4"/>
  <c r="AA62" i="4"/>
  <c r="AB62" i="4"/>
  <c r="AC62" i="4"/>
  <c r="AD62" i="4"/>
  <c r="AE62" i="4"/>
  <c r="AF62" i="4"/>
  <c r="AG62" i="4"/>
  <c r="AH62" i="4"/>
  <c r="AI62" i="4"/>
  <c r="AJ62" i="4"/>
  <c r="AK62" i="4"/>
  <c r="AL62" i="4"/>
  <c r="AM62" i="4"/>
  <c r="AN62" i="4"/>
  <c r="AO62" i="4"/>
  <c r="AP62" i="4"/>
  <c r="AQ62" i="4"/>
  <c r="AR62" i="4"/>
  <c r="AS62" i="4"/>
  <c r="AT62" i="4"/>
  <c r="AU62" i="4"/>
  <c r="AV62" i="4"/>
  <c r="AW62" i="4"/>
  <c r="AX62" i="4"/>
  <c r="AY62" i="4"/>
  <c r="AZ62" i="4"/>
  <c r="BA62" i="4"/>
  <c r="BB62" i="4"/>
  <c r="BC62" i="4"/>
  <c r="BD62" i="4"/>
  <c r="BE62" i="4"/>
  <c r="BF62" i="4"/>
  <c r="BG62" i="4"/>
  <c r="BH62" i="4"/>
  <c r="BI62" i="4"/>
  <c r="BJ62" i="4"/>
  <c r="BK62" i="4"/>
  <c r="BL62" i="4"/>
  <c r="BM62" i="4"/>
  <c r="BN62" i="4"/>
  <c r="BO62" i="4"/>
  <c r="BP62" i="4"/>
  <c r="BQ62" i="4"/>
  <c r="BR62" i="4"/>
  <c r="BS62" i="4"/>
  <c r="BT62" i="4"/>
  <c r="BU62" i="4"/>
  <c r="BV62" i="4"/>
  <c r="F29" i="4"/>
  <c r="E39" i="4"/>
  <c r="E33" i="4"/>
  <c r="G1208" i="28"/>
  <c r="E49" i="4"/>
  <c r="G63" i="4"/>
  <c r="H63" i="4"/>
  <c r="I63" i="4"/>
  <c r="J63" i="4"/>
  <c r="K63" i="4"/>
  <c r="L63" i="4"/>
  <c r="M63" i="4"/>
  <c r="N63" i="4"/>
  <c r="O63" i="4"/>
  <c r="P63" i="4"/>
  <c r="Q63" i="4"/>
  <c r="R63" i="4"/>
  <c r="S63" i="4"/>
  <c r="T63" i="4"/>
  <c r="U63" i="4"/>
  <c r="V63" i="4"/>
  <c r="W63" i="4"/>
  <c r="X63" i="4"/>
  <c r="Y63" i="4"/>
  <c r="Z63" i="4"/>
  <c r="AA63" i="4"/>
  <c r="AB63" i="4"/>
  <c r="AC63" i="4"/>
  <c r="AD63" i="4"/>
  <c r="AE63" i="4"/>
  <c r="AF63" i="4"/>
  <c r="AG63" i="4"/>
  <c r="AH63" i="4"/>
  <c r="AI63" i="4"/>
  <c r="AJ63" i="4"/>
  <c r="AK63" i="4"/>
  <c r="AL63" i="4"/>
  <c r="AM63" i="4"/>
  <c r="AN63" i="4"/>
  <c r="AO63" i="4"/>
  <c r="AP63" i="4"/>
  <c r="AQ63" i="4"/>
  <c r="AR63" i="4"/>
  <c r="AS63" i="4"/>
  <c r="AT63" i="4"/>
  <c r="AU63" i="4"/>
  <c r="AV63" i="4"/>
  <c r="AW63" i="4"/>
  <c r="AX63" i="4"/>
  <c r="AY63" i="4"/>
  <c r="AZ63" i="4"/>
  <c r="BA63" i="4"/>
  <c r="BB63" i="4"/>
  <c r="BC63" i="4"/>
  <c r="BD63" i="4"/>
  <c r="BE63" i="4"/>
  <c r="BF63" i="4"/>
  <c r="BG63" i="4"/>
  <c r="BH63" i="4"/>
  <c r="BI63" i="4"/>
  <c r="BJ63" i="4"/>
  <c r="BK63" i="4"/>
  <c r="BL63" i="4"/>
  <c r="BM63" i="4"/>
  <c r="BN63" i="4"/>
  <c r="BO63" i="4"/>
  <c r="BP63" i="4"/>
  <c r="BQ63" i="4"/>
  <c r="BR63" i="4"/>
  <c r="BS63" i="4"/>
  <c r="BT63" i="4"/>
  <c r="BU63" i="4"/>
  <c r="BV63" i="4"/>
  <c r="G64" i="4"/>
  <c r="H64" i="4"/>
  <c r="I64" i="4"/>
  <c r="J64" i="4"/>
  <c r="K64" i="4"/>
  <c r="L64" i="4"/>
  <c r="M64" i="4"/>
  <c r="N64" i="4"/>
  <c r="O64" i="4"/>
  <c r="P64" i="4"/>
  <c r="Q64" i="4"/>
  <c r="R64" i="4"/>
  <c r="S64" i="4"/>
  <c r="T64" i="4"/>
  <c r="U64" i="4"/>
  <c r="V64" i="4"/>
  <c r="W64" i="4"/>
  <c r="X64" i="4"/>
  <c r="Y64" i="4"/>
  <c r="Z64" i="4"/>
  <c r="AA64" i="4"/>
  <c r="AB64" i="4"/>
  <c r="AC64" i="4"/>
  <c r="AD64" i="4"/>
  <c r="AE64" i="4"/>
  <c r="AF64" i="4"/>
  <c r="AG64" i="4"/>
  <c r="AH64" i="4"/>
  <c r="AI64" i="4"/>
  <c r="AJ64" i="4"/>
  <c r="AK64" i="4"/>
  <c r="AL64" i="4"/>
  <c r="AM64" i="4"/>
  <c r="AN64" i="4"/>
  <c r="AO64" i="4"/>
  <c r="AP64" i="4"/>
  <c r="AQ64" i="4"/>
  <c r="AR64" i="4"/>
  <c r="AS64" i="4"/>
  <c r="AT64" i="4"/>
  <c r="AU64" i="4"/>
  <c r="AV64" i="4"/>
  <c r="AW64" i="4"/>
  <c r="AX64" i="4"/>
  <c r="AY64" i="4"/>
  <c r="AZ64" i="4"/>
  <c r="BA64" i="4"/>
  <c r="BB64" i="4"/>
  <c r="BC64" i="4"/>
  <c r="BD64" i="4"/>
  <c r="BE64" i="4"/>
  <c r="BF64" i="4"/>
  <c r="BG64" i="4"/>
  <c r="BH64" i="4"/>
  <c r="BI64" i="4"/>
  <c r="BJ64" i="4"/>
  <c r="BK64" i="4"/>
  <c r="BL64" i="4"/>
  <c r="BM64" i="4"/>
  <c r="BN64" i="4"/>
  <c r="BO64" i="4"/>
  <c r="BP64" i="4"/>
  <c r="BQ64" i="4"/>
  <c r="BR64" i="4"/>
  <c r="BS64" i="4"/>
  <c r="BT64" i="4"/>
  <c r="BU64" i="4"/>
  <c r="BV64" i="4"/>
  <c r="G65" i="4"/>
  <c r="H65" i="4"/>
  <c r="I65" i="4"/>
  <c r="J65" i="4"/>
  <c r="K65" i="4"/>
  <c r="L65" i="4"/>
  <c r="M65" i="4"/>
  <c r="N65" i="4"/>
  <c r="O65" i="4"/>
  <c r="P65" i="4"/>
  <c r="Q65" i="4"/>
  <c r="R65" i="4"/>
  <c r="S65" i="4"/>
  <c r="T65" i="4"/>
  <c r="U65" i="4"/>
  <c r="V65" i="4"/>
  <c r="W65" i="4"/>
  <c r="X65" i="4"/>
  <c r="Y65" i="4"/>
  <c r="Z65" i="4"/>
  <c r="AA65" i="4"/>
  <c r="AB65" i="4"/>
  <c r="AC65" i="4"/>
  <c r="AD65" i="4"/>
  <c r="AE65" i="4"/>
  <c r="AF65" i="4"/>
  <c r="AG65" i="4"/>
  <c r="AH65" i="4"/>
  <c r="AI65" i="4"/>
  <c r="AJ65" i="4"/>
  <c r="AK65" i="4"/>
  <c r="AL65" i="4"/>
  <c r="AM65" i="4"/>
  <c r="AN65" i="4"/>
  <c r="AO65" i="4"/>
  <c r="AP65" i="4"/>
  <c r="AQ65" i="4"/>
  <c r="AR65" i="4"/>
  <c r="AS65" i="4"/>
  <c r="AT65" i="4"/>
  <c r="AU65" i="4"/>
  <c r="AV65" i="4"/>
  <c r="AW65" i="4"/>
  <c r="AX65" i="4"/>
  <c r="AY65" i="4"/>
  <c r="AZ65" i="4"/>
  <c r="BA65" i="4"/>
  <c r="BB65" i="4"/>
  <c r="BC65" i="4"/>
  <c r="BD65" i="4"/>
  <c r="BE65" i="4"/>
  <c r="BF65" i="4"/>
  <c r="BG65" i="4"/>
  <c r="BH65" i="4"/>
  <c r="BI65" i="4"/>
  <c r="BJ65" i="4"/>
  <c r="BK65" i="4"/>
  <c r="BL65" i="4"/>
  <c r="BM65" i="4"/>
  <c r="BN65" i="4"/>
  <c r="BO65" i="4"/>
  <c r="BP65" i="4"/>
  <c r="BQ65" i="4"/>
  <c r="BR65" i="4"/>
  <c r="BS65" i="4"/>
  <c r="BT65" i="4"/>
  <c r="BU65" i="4"/>
  <c r="BV65" i="4"/>
  <c r="G66" i="4"/>
  <c r="H66" i="4"/>
  <c r="I66" i="4"/>
  <c r="J66" i="4"/>
  <c r="K66" i="4"/>
  <c r="L66" i="4"/>
  <c r="M66" i="4"/>
  <c r="N66" i="4"/>
  <c r="O66" i="4"/>
  <c r="P66" i="4"/>
  <c r="Q66" i="4"/>
  <c r="R66" i="4"/>
  <c r="S66" i="4"/>
  <c r="T66" i="4"/>
  <c r="U66" i="4"/>
  <c r="V66" i="4"/>
  <c r="W66" i="4"/>
  <c r="X66" i="4"/>
  <c r="Y66" i="4"/>
  <c r="Z66" i="4"/>
  <c r="AA66" i="4"/>
  <c r="AB66" i="4"/>
  <c r="AC66" i="4"/>
  <c r="AD66" i="4"/>
  <c r="AE66" i="4"/>
  <c r="AF66" i="4"/>
  <c r="AG66" i="4"/>
  <c r="AH66" i="4"/>
  <c r="AI66" i="4"/>
  <c r="AJ66" i="4"/>
  <c r="AK66" i="4"/>
  <c r="AL66" i="4"/>
  <c r="AM66" i="4"/>
  <c r="AN66" i="4"/>
  <c r="AO66" i="4"/>
  <c r="AP66" i="4"/>
  <c r="AQ66" i="4"/>
  <c r="AR66" i="4"/>
  <c r="AS66" i="4"/>
  <c r="AT66" i="4"/>
  <c r="AU66" i="4"/>
  <c r="AV66" i="4"/>
  <c r="AW66" i="4"/>
  <c r="AX66" i="4"/>
  <c r="AY66" i="4"/>
  <c r="AZ66" i="4"/>
  <c r="BA66" i="4"/>
  <c r="BB66" i="4"/>
  <c r="BC66" i="4"/>
  <c r="BD66" i="4"/>
  <c r="BE66" i="4"/>
  <c r="BF66" i="4"/>
  <c r="BG66" i="4"/>
  <c r="BH66" i="4"/>
  <c r="BI66" i="4"/>
  <c r="BJ66" i="4"/>
  <c r="BK66" i="4"/>
  <c r="BL66" i="4"/>
  <c r="BM66" i="4"/>
  <c r="BN66" i="4"/>
  <c r="BO66" i="4"/>
  <c r="BP66" i="4"/>
  <c r="BQ66" i="4"/>
  <c r="BR66" i="4"/>
  <c r="BS66" i="4"/>
  <c r="BT66" i="4"/>
  <c r="BU66" i="4"/>
  <c r="BV66" i="4"/>
  <c r="F66" i="4"/>
  <c r="F65" i="4"/>
  <c r="W14" i="2"/>
  <c r="W15" i="2"/>
  <c r="W16" i="2"/>
  <c r="W17" i="2"/>
  <c r="W18" i="2"/>
  <c r="W19" i="2"/>
  <c r="W20" i="2"/>
  <c r="W21" i="2"/>
  <c r="W22" i="2"/>
  <c r="W23" i="2"/>
  <c r="W24"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H6" i="2" s="1"/>
  <c r="W58"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AC14" i="2"/>
  <c r="AC15" i="2"/>
  <c r="AC16"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L6" i="2" s="1"/>
  <c r="AI58" i="2"/>
  <c r="H7" i="9"/>
  <c r="F63" i="4"/>
  <c r="F64" i="4"/>
  <c r="U64" i="1"/>
  <c r="U67" i="1"/>
  <c r="E29" i="4"/>
  <c r="E36" i="4" s="1"/>
  <c r="AI13" i="2"/>
  <c r="AC13" i="2"/>
  <c r="Z13" i="2"/>
  <c r="W13" i="2"/>
  <c r="Z12" i="2"/>
  <c r="AI12" i="2"/>
  <c r="AC12" i="2"/>
  <c r="W12" i="2"/>
  <c r="AD12" i="2" s="1"/>
  <c r="R12" i="2"/>
  <c r="R13" i="2"/>
  <c r="AD13" i="2" s="1"/>
  <c r="G16" i="4"/>
  <c r="H16" i="4"/>
  <c r="F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BG16" i="4"/>
  <c r="BH16" i="4"/>
  <c r="BI16" i="4"/>
  <c r="BJ16" i="4"/>
  <c r="BK16" i="4"/>
  <c r="BL16" i="4"/>
  <c r="BM16" i="4"/>
  <c r="BN16" i="4"/>
  <c r="BO16" i="4"/>
  <c r="BP16" i="4"/>
  <c r="BQ16" i="4"/>
  <c r="BR16" i="4"/>
  <c r="BS16" i="4"/>
  <c r="BT16" i="4"/>
  <c r="BU16" i="4"/>
  <c r="BV16" i="4"/>
  <c r="F49" i="4"/>
  <c r="G33" i="4"/>
  <c r="G61" i="4" s="1"/>
  <c r="G49" i="4"/>
  <c r="H33" i="4"/>
  <c r="H61" i="4" s="1"/>
  <c r="I33" i="4"/>
  <c r="I61" i="4" s="1"/>
  <c r="J33" i="4"/>
  <c r="J61" i="4" s="1"/>
  <c r="K33" i="4"/>
  <c r="K61" i="4" s="1"/>
  <c r="L33" i="4"/>
  <c r="L61" i="4" s="1"/>
  <c r="M33" i="4"/>
  <c r="M61" i="4" s="1"/>
  <c r="N33" i="4"/>
  <c r="N61" i="4" s="1"/>
  <c r="O33" i="4"/>
  <c r="O61" i="4" s="1"/>
  <c r="P33" i="4"/>
  <c r="P61" i="4" s="1"/>
  <c r="Q33" i="4"/>
  <c r="Q61" i="4" s="1"/>
  <c r="R33" i="4"/>
  <c r="R61" i="4" s="1"/>
  <c r="S33" i="4"/>
  <c r="S61" i="4" s="1"/>
  <c r="T33" i="4"/>
  <c r="T61" i="4" s="1"/>
  <c r="U33" i="4"/>
  <c r="U61" i="4" s="1"/>
  <c r="V33" i="4"/>
  <c r="V61" i="4" s="1"/>
  <c r="W33" i="4"/>
  <c r="X33" i="4"/>
  <c r="X61" i="4" s="1"/>
  <c r="Y33" i="4"/>
  <c r="Y61" i="4" s="1"/>
  <c r="Z33" i="4"/>
  <c r="Z61" i="4" s="1"/>
  <c r="AA33" i="4"/>
  <c r="AB33" i="4"/>
  <c r="AB61" i="4" s="1"/>
  <c r="AC33" i="4"/>
  <c r="AC61" i="4"/>
  <c r="AD33" i="4"/>
  <c r="AE33" i="4"/>
  <c r="AE61" i="4" s="1"/>
  <c r="AF33" i="4"/>
  <c r="AG33" i="4"/>
  <c r="AG61" i="4" s="1"/>
  <c r="AH33" i="4"/>
  <c r="AH61" i="4" s="1"/>
  <c r="AI33" i="4"/>
  <c r="AI61" i="4" s="1"/>
  <c r="AJ33" i="4"/>
  <c r="AJ61" i="4" s="1"/>
  <c r="AK33" i="4"/>
  <c r="AK61" i="4" s="1"/>
  <c r="AL33" i="4"/>
  <c r="AM33" i="4"/>
  <c r="AM61" i="4" s="1"/>
  <c r="AN33" i="4"/>
  <c r="AN61" i="4" s="1"/>
  <c r="AO33" i="4"/>
  <c r="AO61" i="4" s="1"/>
  <c r="AP33" i="4"/>
  <c r="AP61" i="4" s="1"/>
  <c r="AQ33" i="4"/>
  <c r="AQ61" i="4" s="1"/>
  <c r="AR33" i="4"/>
  <c r="AR61" i="4" s="1"/>
  <c r="AS33" i="4"/>
  <c r="AS61" i="4" s="1"/>
  <c r="AT33" i="4"/>
  <c r="AU33" i="4"/>
  <c r="AU61" i="4" s="1"/>
  <c r="AV33" i="4"/>
  <c r="AW33" i="4"/>
  <c r="AX33" i="4"/>
  <c r="AX61" i="4" s="1"/>
  <c r="AY33" i="4"/>
  <c r="AZ33" i="4"/>
  <c r="AZ61" i="4"/>
  <c r="BA33" i="4"/>
  <c r="BB33" i="4"/>
  <c r="BB61" i="4" s="1"/>
  <c r="BC33" i="4"/>
  <c r="BD33" i="4"/>
  <c r="BD61" i="4" s="1"/>
  <c r="BE33" i="4"/>
  <c r="BF33" i="4"/>
  <c r="BF61" i="4" s="1"/>
  <c r="BG33" i="4"/>
  <c r="BG61" i="4" s="1"/>
  <c r="BH33" i="4"/>
  <c r="BH61" i="4" s="1"/>
  <c r="BI33" i="4"/>
  <c r="BI61" i="4" s="1"/>
  <c r="BJ33" i="4"/>
  <c r="BJ61" i="4" s="1"/>
  <c r="BK33" i="4"/>
  <c r="BK61" i="4" s="1"/>
  <c r="BL33" i="4"/>
  <c r="BL61" i="4" s="1"/>
  <c r="BM33" i="4"/>
  <c r="BM61" i="4" s="1"/>
  <c r="BN33" i="4"/>
  <c r="BO33" i="4"/>
  <c r="BO61" i="4" s="1"/>
  <c r="BP33" i="4"/>
  <c r="BQ33" i="4"/>
  <c r="BQ61" i="4" s="1"/>
  <c r="BR33" i="4"/>
  <c r="BR61" i="4" s="1"/>
  <c r="BS33" i="4"/>
  <c r="BS61" i="4" s="1"/>
  <c r="BT33" i="4"/>
  <c r="BT61" i="4" s="1"/>
  <c r="BU33" i="4"/>
  <c r="BU61" i="4" s="1"/>
  <c r="BV33" i="4"/>
  <c r="F39" i="4"/>
  <c r="F50" i="4" s="1"/>
  <c r="G39" i="4"/>
  <c r="G50" i="4" s="1"/>
  <c r="J6" i="2"/>
  <c r="G4" i="17"/>
  <c r="G51" i="17"/>
  <c r="G52" i="17"/>
  <c r="G50" i="17"/>
  <c r="G38" i="17"/>
  <c r="G39" i="17"/>
  <c r="G40" i="17"/>
  <c r="G37" i="17"/>
  <c r="G27" i="17"/>
  <c r="G28" i="17"/>
  <c r="G29" i="17"/>
  <c r="G30" i="17"/>
  <c r="G26" i="17"/>
  <c r="G14" i="17"/>
  <c r="G15" i="17"/>
  <c r="G16" i="17"/>
  <c r="G17" i="17"/>
  <c r="G13" i="17"/>
  <c r="G5" i="17"/>
  <c r="H50" i="16"/>
  <c r="H51" i="16"/>
  <c r="H49" i="16"/>
  <c r="C38" i="16"/>
  <c r="C39" i="16"/>
  <c r="H39" i="16" s="1"/>
  <c r="C40" i="16"/>
  <c r="H40" i="16" s="1"/>
  <c r="C37" i="16"/>
  <c r="H37" i="16" s="1"/>
  <c r="C34" i="16"/>
  <c r="C33" i="16"/>
  <c r="H33" i="16" s="1"/>
  <c r="C30" i="16"/>
  <c r="C29" i="16"/>
  <c r="H29" i="16" s="1"/>
  <c r="C26" i="16"/>
  <c r="C25" i="16"/>
  <c r="H25" i="16" s="1"/>
  <c r="C10" i="16"/>
  <c r="H10" i="16" s="1"/>
  <c r="C11" i="16"/>
  <c r="H11" i="16" s="1"/>
  <c r="I22" i="16"/>
  <c r="I21" i="16"/>
  <c r="H24" i="27"/>
  <c r="U49" i="1" s="1"/>
  <c r="H23" i="27"/>
  <c r="G3" i="4"/>
  <c r="H3" i="4" s="1"/>
  <c r="I3" i="4" s="1"/>
  <c r="J3" i="4" s="1"/>
  <c r="K3" i="4" s="1"/>
  <c r="L3" i="4" s="1"/>
  <c r="M3" i="4" s="1"/>
  <c r="N3" i="4" s="1"/>
  <c r="O3" i="4" s="1"/>
  <c r="P3" i="4" s="1"/>
  <c r="Q3" i="4" s="1"/>
  <c r="R3" i="4" s="1"/>
  <c r="S3" i="4" s="1"/>
  <c r="T3" i="4" s="1"/>
  <c r="U3" i="4" s="1"/>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AY3" i="4" s="1"/>
  <c r="AZ3" i="4" s="1"/>
  <c r="BA3" i="4" s="1"/>
  <c r="BB3" i="4" s="1"/>
  <c r="BC3" i="4" s="1"/>
  <c r="BD3" i="4" s="1"/>
  <c r="BE3" i="4" s="1"/>
  <c r="BF3" i="4" s="1"/>
  <c r="BG3" i="4" s="1"/>
  <c r="BH3" i="4" s="1"/>
  <c r="BI3" i="4" s="1"/>
  <c r="BJ3" i="4" s="1"/>
  <c r="BK3" i="4" s="1"/>
  <c r="BL3" i="4" s="1"/>
  <c r="BM3" i="4" s="1"/>
  <c r="BN3" i="4" s="1"/>
  <c r="BO3" i="4" s="1"/>
  <c r="BP3" i="4" s="1"/>
  <c r="BQ3" i="4" s="1"/>
  <c r="BR3" i="4" s="1"/>
  <c r="BS3" i="4" s="1"/>
  <c r="BT3" i="4" s="1"/>
  <c r="BU3" i="4" s="1"/>
  <c r="BV3" i="4" s="1"/>
  <c r="BW3" i="4" s="1"/>
  <c r="BX3" i="4" s="1"/>
  <c r="BY3" i="4" s="1"/>
  <c r="BZ3" i="4" s="1"/>
  <c r="CA3" i="4" s="1"/>
  <c r="CB3" i="4" s="1"/>
  <c r="CC3" i="4" s="1"/>
  <c r="CD3" i="4" s="1"/>
  <c r="CE3" i="4" s="1"/>
  <c r="CF3" i="4" s="1"/>
  <c r="CG3" i="4" s="1"/>
  <c r="CH3" i="4" s="1"/>
  <c r="CI3" i="4" s="1"/>
  <c r="CJ3" i="4" s="1"/>
  <c r="CK3" i="4" s="1"/>
  <c r="CL3" i="4" s="1"/>
  <c r="CM3" i="4" s="1"/>
  <c r="CN3" i="4" s="1"/>
  <c r="CO3" i="4" s="1"/>
  <c r="CP3" i="4" s="1"/>
  <c r="CQ3" i="4" s="1"/>
  <c r="CR3" i="4" s="1"/>
  <c r="CS3" i="4" s="1"/>
  <c r="CT3" i="4" s="1"/>
  <c r="CU3" i="4" s="1"/>
  <c r="CV3" i="4" s="1"/>
  <c r="CW3" i="4" s="1"/>
  <c r="CX3" i="4" s="1"/>
  <c r="CY3" i="4" s="1"/>
  <c r="CZ3" i="4" s="1"/>
  <c r="DA3" i="4" s="1"/>
  <c r="DB3" i="4" s="1"/>
  <c r="DC3" i="4" s="1"/>
  <c r="DD3" i="4" s="1"/>
  <c r="DE3" i="4" s="1"/>
  <c r="DF3" i="4" s="1"/>
  <c r="DG3" i="4" s="1"/>
  <c r="DH3" i="4" s="1"/>
  <c r="DI3" i="4" s="1"/>
  <c r="DJ3" i="4" s="1"/>
  <c r="DK3" i="4" s="1"/>
  <c r="DL3" i="4" s="1"/>
  <c r="DM3" i="4" s="1"/>
  <c r="DN3" i="4" s="1"/>
  <c r="DO3" i="4" s="1"/>
  <c r="DP3" i="4" s="1"/>
  <c r="DQ3" i="4" s="1"/>
  <c r="DR3" i="4" s="1"/>
  <c r="DS3" i="4" s="1"/>
  <c r="DT3" i="4" s="1"/>
  <c r="DU3" i="4" s="1"/>
  <c r="DV3" i="4" s="1"/>
  <c r="DW3" i="4" s="1"/>
  <c r="DX3" i="4" s="1"/>
  <c r="DY3" i="4" s="1"/>
  <c r="DZ3" i="4" s="1"/>
  <c r="EA3" i="4" s="1"/>
  <c r="EB3" i="4" s="1"/>
  <c r="EC3" i="4" s="1"/>
  <c r="ED3" i="4" s="1"/>
  <c r="EE3" i="4" s="1"/>
  <c r="EF3" i="4" s="1"/>
  <c r="EG3" i="4" s="1"/>
  <c r="EH3" i="4" s="1"/>
  <c r="EI3" i="4" s="1"/>
  <c r="EJ3" i="4" s="1"/>
  <c r="EK3" i="4" s="1"/>
  <c r="EL3" i="4" s="1"/>
  <c r="EM3" i="4" s="1"/>
  <c r="EN3" i="4" s="1"/>
  <c r="EO3" i="4" s="1"/>
  <c r="EP3" i="4" s="1"/>
  <c r="EQ3" i="4" s="1"/>
  <c r="ER3" i="4" s="1"/>
  <c r="ES3" i="4" s="1"/>
  <c r="ET3" i="4" s="1"/>
  <c r="EU3" i="4" s="1"/>
  <c r="EV3" i="4" s="1"/>
  <c r="EW3" i="4" s="1"/>
  <c r="EX3" i="4" s="1"/>
  <c r="EY3" i="4" s="1"/>
  <c r="BN39" i="4"/>
  <c r="BM39" i="4"/>
  <c r="BM50" i="4" s="1"/>
  <c r="BL39" i="4"/>
  <c r="BK39" i="4"/>
  <c r="BJ39" i="4"/>
  <c r="BI39" i="4"/>
  <c r="BI50" i="4" s="1"/>
  <c r="BH39" i="4"/>
  <c r="BH50" i="4" s="1"/>
  <c r="BG39" i="4"/>
  <c r="BF39" i="4"/>
  <c r="BF50" i="4" s="1"/>
  <c r="BE39" i="4"/>
  <c r="BE50" i="4" s="1"/>
  <c r="BD39" i="4"/>
  <c r="BC39" i="4"/>
  <c r="BB39" i="4"/>
  <c r="BA39" i="4"/>
  <c r="AZ39" i="4"/>
  <c r="AY39" i="4"/>
  <c r="AX39" i="4"/>
  <c r="AX50" i="4" s="1"/>
  <c r="AW39" i="4"/>
  <c r="AV39" i="4"/>
  <c r="AU39" i="4"/>
  <c r="AU50" i="4" s="1"/>
  <c r="AT39" i="4"/>
  <c r="BN49" i="4"/>
  <c r="BM49" i="4"/>
  <c r="BL49" i="4"/>
  <c r="BK49" i="4"/>
  <c r="BJ49" i="4"/>
  <c r="BI49" i="4"/>
  <c r="BH49" i="4"/>
  <c r="BG49" i="4"/>
  <c r="BF49" i="4"/>
  <c r="BE49" i="4"/>
  <c r="BD49" i="4"/>
  <c r="BC49" i="4"/>
  <c r="BB49" i="4"/>
  <c r="BA49" i="4"/>
  <c r="AZ49" i="4"/>
  <c r="AY49" i="4"/>
  <c r="AX49" i="4"/>
  <c r="AW49" i="4"/>
  <c r="AV49" i="4"/>
  <c r="AU49" i="4"/>
  <c r="AT49" i="4"/>
  <c r="BN29" i="4"/>
  <c r="BN36" i="4" s="1"/>
  <c r="BM29" i="4"/>
  <c r="BM36" i="4" s="1"/>
  <c r="BL29" i="4"/>
  <c r="BL36" i="4" s="1"/>
  <c r="BK29" i="4"/>
  <c r="BK36" i="4" s="1"/>
  <c r="BJ29" i="4"/>
  <c r="BJ36" i="4" s="1"/>
  <c r="BI29" i="4"/>
  <c r="BI36" i="4" s="1"/>
  <c r="BH29" i="4"/>
  <c r="BH36" i="4" s="1"/>
  <c r="BG29" i="4"/>
  <c r="BG36" i="4" s="1"/>
  <c r="BF29" i="4"/>
  <c r="BF36" i="4" s="1"/>
  <c r="BE29" i="4"/>
  <c r="BE36" i="4" s="1"/>
  <c r="BD29" i="4"/>
  <c r="BD36" i="4" s="1"/>
  <c r="BC29" i="4"/>
  <c r="BC36" i="4" s="1"/>
  <c r="BB29" i="4"/>
  <c r="BB36" i="4" s="1"/>
  <c r="BA29" i="4"/>
  <c r="BA36" i="4"/>
  <c r="AZ29" i="4"/>
  <c r="AZ36" i="4" s="1"/>
  <c r="AY29" i="4"/>
  <c r="AY36" i="4" s="1"/>
  <c r="AX29" i="4"/>
  <c r="AX36" i="4" s="1"/>
  <c r="AW29" i="4"/>
  <c r="AW36" i="4" s="1"/>
  <c r="AV29" i="4"/>
  <c r="AV36" i="4" s="1"/>
  <c r="AU29" i="4"/>
  <c r="AU36" i="4" s="1"/>
  <c r="AT29" i="4"/>
  <c r="AT36" i="4" s="1"/>
  <c r="D19" i="4"/>
  <c r="B8" i="9"/>
  <c r="D8" i="9"/>
  <c r="E8" i="9"/>
  <c r="F8" i="9"/>
  <c r="G8" i="9"/>
  <c r="I49" i="4"/>
  <c r="H49" i="4"/>
  <c r="AC6" i="36"/>
  <c r="AD6" i="36"/>
  <c r="AB6" i="36"/>
  <c r="I41" i="37"/>
  <c r="K41" i="37"/>
  <c r="I53" i="37"/>
  <c r="K53" i="37"/>
  <c r="K59" i="37"/>
  <c r="I59" i="37"/>
  <c r="U13" i="36"/>
  <c r="U15" i="36"/>
  <c r="U14" i="36"/>
  <c r="U18" i="36"/>
  <c r="U16" i="36"/>
  <c r="U17" i="36"/>
  <c r="R13" i="36"/>
  <c r="AK13" i="36"/>
  <c r="R14" i="36"/>
  <c r="AK14" i="36"/>
  <c r="R15" i="36"/>
  <c r="AK15" i="36"/>
  <c r="R16" i="36"/>
  <c r="AK16" i="36"/>
  <c r="R17" i="36"/>
  <c r="AK17" i="36"/>
  <c r="R18" i="36"/>
  <c r="AK18" i="36"/>
  <c r="R19" i="36"/>
  <c r="U19" i="36"/>
  <c r="AK19" i="36"/>
  <c r="R20" i="36"/>
  <c r="U20" i="36"/>
  <c r="AK20" i="36"/>
  <c r="R21" i="36"/>
  <c r="U21" i="36"/>
  <c r="AK21" i="36"/>
  <c r="R22" i="36"/>
  <c r="U22" i="36"/>
  <c r="AK22" i="36"/>
  <c r="R23" i="36"/>
  <c r="U23" i="36"/>
  <c r="AK23" i="36"/>
  <c r="R24" i="36"/>
  <c r="U24" i="36"/>
  <c r="AK24" i="36"/>
  <c r="R25" i="36"/>
  <c r="U25" i="36"/>
  <c r="AK25" i="36"/>
  <c r="R26" i="36"/>
  <c r="U26" i="36"/>
  <c r="AK26" i="36"/>
  <c r="R27" i="36"/>
  <c r="U27" i="36"/>
  <c r="AK27" i="36"/>
  <c r="R28" i="36"/>
  <c r="U28" i="36"/>
  <c r="AK28" i="36"/>
  <c r="R29" i="36"/>
  <c r="U29" i="36"/>
  <c r="AK29" i="36"/>
  <c r="R30" i="36"/>
  <c r="U30" i="36"/>
  <c r="AK30" i="36"/>
  <c r="R31" i="36"/>
  <c r="U31" i="36"/>
  <c r="AK31" i="36"/>
  <c r="R32" i="36"/>
  <c r="U32" i="36"/>
  <c r="AK32" i="36"/>
  <c r="R33" i="36"/>
  <c r="U33" i="36"/>
  <c r="AK33" i="36"/>
  <c r="R34" i="36"/>
  <c r="U34" i="36"/>
  <c r="AK34" i="36"/>
  <c r="R35" i="36"/>
  <c r="U35" i="36"/>
  <c r="AK35" i="36"/>
  <c r="R36" i="36"/>
  <c r="U36" i="36"/>
  <c r="AK36" i="36"/>
  <c r="R37" i="36"/>
  <c r="U37" i="36"/>
  <c r="AK37" i="36"/>
  <c r="R38" i="36"/>
  <c r="U38" i="36"/>
  <c r="AK38" i="36"/>
  <c r="R39" i="36"/>
  <c r="U39" i="36"/>
  <c r="AK39" i="36"/>
  <c r="R40" i="36"/>
  <c r="U40" i="36"/>
  <c r="AK40" i="36"/>
  <c r="R41" i="36"/>
  <c r="U41" i="36"/>
  <c r="AK41" i="36"/>
  <c r="R42" i="36"/>
  <c r="U42" i="36"/>
  <c r="AK42" i="36"/>
  <c r="R43" i="36"/>
  <c r="U43" i="36"/>
  <c r="AK43" i="36"/>
  <c r="R44" i="36"/>
  <c r="U44" i="36"/>
  <c r="AK44" i="36"/>
  <c r="R45" i="36"/>
  <c r="U45" i="36"/>
  <c r="AK45" i="36"/>
  <c r="R46" i="36"/>
  <c r="U46" i="36"/>
  <c r="AK46" i="36"/>
  <c r="R47" i="36"/>
  <c r="U47" i="36"/>
  <c r="AK47" i="36"/>
  <c r="R48" i="36"/>
  <c r="U48" i="36"/>
  <c r="AK48" i="36"/>
  <c r="R49" i="36"/>
  <c r="U49" i="36"/>
  <c r="AK49" i="36"/>
  <c r="R50" i="36"/>
  <c r="U50" i="36"/>
  <c r="AK50" i="36"/>
  <c r="R51" i="36"/>
  <c r="U51" i="36"/>
  <c r="AK51" i="36"/>
  <c r="R52" i="36"/>
  <c r="U52" i="36"/>
  <c r="AK52" i="36"/>
  <c r="R53" i="36"/>
  <c r="U53" i="36"/>
  <c r="AK53" i="36"/>
  <c r="R54" i="36"/>
  <c r="U54" i="36"/>
  <c r="AK54" i="36"/>
  <c r="R55" i="36"/>
  <c r="U55" i="36"/>
  <c r="AK55" i="36"/>
  <c r="R56" i="36"/>
  <c r="U56" i="36"/>
  <c r="AK56" i="36"/>
  <c r="R57" i="36"/>
  <c r="U57" i="36"/>
  <c r="AK57" i="36"/>
  <c r="R58" i="36"/>
  <c r="U58" i="36"/>
  <c r="AK58" i="36"/>
  <c r="R59" i="36"/>
  <c r="U59" i="36"/>
  <c r="AK59" i="36"/>
  <c r="R60" i="36"/>
  <c r="U60" i="36"/>
  <c r="AK60" i="36"/>
  <c r="R61" i="36"/>
  <c r="U61" i="36"/>
  <c r="AK61" i="36"/>
  <c r="R62" i="36"/>
  <c r="U62" i="36"/>
  <c r="AK62" i="36"/>
  <c r="R63" i="36"/>
  <c r="U63" i="36"/>
  <c r="AK63" i="36"/>
  <c r="R64" i="36"/>
  <c r="U64" i="36"/>
  <c r="AK64" i="36"/>
  <c r="R65" i="36"/>
  <c r="U65" i="36"/>
  <c r="AK65" i="36"/>
  <c r="R66" i="36"/>
  <c r="U66" i="36"/>
  <c r="AK66" i="36"/>
  <c r="R67" i="36"/>
  <c r="U67" i="36"/>
  <c r="AK67" i="36"/>
  <c r="R68" i="36"/>
  <c r="U68" i="36"/>
  <c r="AK68" i="36"/>
  <c r="R69" i="36"/>
  <c r="U69" i="36"/>
  <c r="AK69" i="36"/>
  <c r="R70" i="36"/>
  <c r="U70" i="36"/>
  <c r="AK70" i="36"/>
  <c r="R71" i="36"/>
  <c r="U71" i="36"/>
  <c r="AK71" i="36"/>
  <c r="R72" i="36"/>
  <c r="U72" i="36"/>
  <c r="AK72" i="36"/>
  <c r="R73" i="36"/>
  <c r="U73" i="36"/>
  <c r="AK73" i="36"/>
  <c r="R74" i="36"/>
  <c r="U74" i="36"/>
  <c r="AK74" i="36"/>
  <c r="R75" i="36"/>
  <c r="U75" i="36"/>
  <c r="AK75" i="36"/>
  <c r="R76" i="36"/>
  <c r="U76" i="36"/>
  <c r="AK76" i="36"/>
  <c r="R77" i="36"/>
  <c r="U77" i="36"/>
  <c r="AK77" i="36"/>
  <c r="R78" i="36"/>
  <c r="U78" i="36"/>
  <c r="AK78" i="36"/>
  <c r="R79" i="36"/>
  <c r="U79" i="36"/>
  <c r="AK79" i="36"/>
  <c r="R80" i="36"/>
  <c r="U80" i="36"/>
  <c r="AK80" i="36"/>
  <c r="R81" i="36"/>
  <c r="U81" i="36"/>
  <c r="AK81" i="36"/>
  <c r="R82" i="36"/>
  <c r="U82" i="36"/>
  <c r="AK82" i="36"/>
  <c r="R83" i="36"/>
  <c r="U83" i="36"/>
  <c r="AK83" i="36"/>
  <c r="R84" i="36"/>
  <c r="U84" i="36"/>
  <c r="AK84" i="36"/>
  <c r="R85" i="36"/>
  <c r="U85" i="36"/>
  <c r="AK85" i="36"/>
  <c r="R86" i="36"/>
  <c r="U86" i="36"/>
  <c r="AK86" i="36"/>
  <c r="R87" i="36"/>
  <c r="U87" i="36"/>
  <c r="AK87" i="36"/>
  <c r="R88" i="36"/>
  <c r="U88" i="36"/>
  <c r="AK88" i="36"/>
  <c r="R89" i="36"/>
  <c r="U89" i="36"/>
  <c r="AK89" i="36"/>
  <c r="R90" i="36"/>
  <c r="U90" i="36"/>
  <c r="AK90" i="36"/>
  <c r="R91" i="36"/>
  <c r="U91" i="36"/>
  <c r="AK91" i="36"/>
  <c r="R92" i="36"/>
  <c r="U92" i="36"/>
  <c r="AK92" i="36"/>
  <c r="R93" i="36"/>
  <c r="U93" i="36"/>
  <c r="AK93" i="36"/>
  <c r="R94" i="36"/>
  <c r="U94" i="36"/>
  <c r="AK94" i="36"/>
  <c r="R95" i="36"/>
  <c r="U95" i="36"/>
  <c r="AK95" i="36"/>
  <c r="R96" i="36"/>
  <c r="U96" i="36"/>
  <c r="AK96" i="36"/>
  <c r="R97" i="36"/>
  <c r="U97" i="36"/>
  <c r="AK97" i="36"/>
  <c r="R98" i="36"/>
  <c r="U98" i="36"/>
  <c r="AK98" i="36"/>
  <c r="R99" i="36"/>
  <c r="U99" i="36"/>
  <c r="AK99" i="36"/>
  <c r="R100" i="36"/>
  <c r="U100" i="36"/>
  <c r="AK100" i="36"/>
  <c r="R101" i="36"/>
  <c r="U101" i="36"/>
  <c r="AK101" i="36"/>
  <c r="R102" i="36"/>
  <c r="U102" i="36"/>
  <c r="AK102" i="36"/>
  <c r="R103" i="36"/>
  <c r="U103" i="36"/>
  <c r="AK103" i="36"/>
  <c r="D69" i="4"/>
  <c r="I39" i="4"/>
  <c r="H39" i="4"/>
  <c r="J39" i="4"/>
  <c r="K39" i="4"/>
  <c r="H6" i="9"/>
  <c r="F36" i="4"/>
  <c r="C15" i="16"/>
  <c r="H15" i="16"/>
  <c r="C16" i="16"/>
  <c r="H16" i="16" s="1"/>
  <c r="U16" i="1"/>
  <c r="D4" i="28"/>
  <c r="D3" i="28"/>
  <c r="D5" i="28"/>
  <c r="G982" i="28"/>
  <c r="G983" i="28"/>
  <c r="G984" i="28"/>
  <c r="G985" i="28"/>
  <c r="G986" i="28"/>
  <c r="G987" i="28"/>
  <c r="G988" i="28"/>
  <c r="G993" i="28"/>
  <c r="G994" i="28"/>
  <c r="G29" i="4"/>
  <c r="G36" i="4" s="1"/>
  <c r="H29" i="4"/>
  <c r="H36" i="4" s="1"/>
  <c r="I29" i="4"/>
  <c r="I36" i="4"/>
  <c r="L39" i="4"/>
  <c r="L50" i="4" s="1"/>
  <c r="H17" i="16"/>
  <c r="C19" i="16"/>
  <c r="H19" i="16"/>
  <c r="C20" i="16"/>
  <c r="H20" i="16" s="1"/>
  <c r="C21" i="16"/>
  <c r="H21" i="16" s="1"/>
  <c r="C22" i="16"/>
  <c r="H22" i="16" s="1"/>
  <c r="K49" i="4"/>
  <c r="J49" i="4"/>
  <c r="L49" i="4"/>
  <c r="C14" i="16"/>
  <c r="C18" i="16"/>
  <c r="H18" i="16" s="1"/>
  <c r="I6" i="2"/>
  <c r="M29" i="4"/>
  <c r="M36" i="4" s="1"/>
  <c r="N29" i="4"/>
  <c r="N36" i="4" s="1"/>
  <c r="O29" i="4"/>
  <c r="O36" i="4" s="1"/>
  <c r="P29" i="4"/>
  <c r="P36" i="4" s="1"/>
  <c r="Q29" i="4"/>
  <c r="Q36" i="4" s="1"/>
  <c r="R29" i="4"/>
  <c r="R36" i="4" s="1"/>
  <c r="S29" i="4"/>
  <c r="S36" i="4" s="1"/>
  <c r="T29" i="4"/>
  <c r="T36" i="4" s="1"/>
  <c r="U29" i="4"/>
  <c r="U36" i="4" s="1"/>
  <c r="V29" i="4"/>
  <c r="V36" i="4" s="1"/>
  <c r="W29" i="4"/>
  <c r="W36" i="4"/>
  <c r="X29" i="4"/>
  <c r="X36" i="4" s="1"/>
  <c r="Y29" i="4"/>
  <c r="Y36" i="4" s="1"/>
  <c r="Z29" i="4"/>
  <c r="Z36" i="4" s="1"/>
  <c r="AA29" i="4"/>
  <c r="AA36" i="4" s="1"/>
  <c r="AB29" i="4"/>
  <c r="AB36" i="4" s="1"/>
  <c r="AC29" i="4"/>
  <c r="AC36" i="4" s="1"/>
  <c r="AD29" i="4"/>
  <c r="AD36" i="4" s="1"/>
  <c r="AE29" i="4"/>
  <c r="AE36" i="4" s="1"/>
  <c r="AF29" i="4"/>
  <c r="AF36" i="4" s="1"/>
  <c r="AG29" i="4"/>
  <c r="AG36" i="4" s="1"/>
  <c r="AH29" i="4"/>
  <c r="AH36" i="4" s="1"/>
  <c r="AI29" i="4"/>
  <c r="AI36" i="4" s="1"/>
  <c r="AJ29" i="4"/>
  <c r="AJ36" i="4" s="1"/>
  <c r="AK29" i="4"/>
  <c r="AK36" i="4" s="1"/>
  <c r="AL29" i="4"/>
  <c r="AL36" i="4" s="1"/>
  <c r="AM29" i="4"/>
  <c r="AM36" i="4"/>
  <c r="AN29" i="4"/>
  <c r="AN36" i="4" s="1"/>
  <c r="AO29" i="4"/>
  <c r="AO36" i="4"/>
  <c r="AP29" i="4"/>
  <c r="AP36" i="4" s="1"/>
  <c r="AQ29" i="4"/>
  <c r="AQ36" i="4" s="1"/>
  <c r="AR29" i="4"/>
  <c r="AR36" i="4" s="1"/>
  <c r="AS29" i="4"/>
  <c r="AS36" i="4" s="1"/>
  <c r="BO29" i="4"/>
  <c r="BO36" i="4" s="1"/>
  <c r="BP29" i="4"/>
  <c r="BP36" i="4" s="1"/>
  <c r="BQ29" i="4"/>
  <c r="BQ36" i="4" s="1"/>
  <c r="BR29" i="4"/>
  <c r="BR36" i="4" s="1"/>
  <c r="BS29" i="4"/>
  <c r="BS36" i="4" s="1"/>
  <c r="BT29" i="4"/>
  <c r="BT36" i="4" s="1"/>
  <c r="BU29" i="4"/>
  <c r="BU36" i="4" s="1"/>
  <c r="BV29" i="4"/>
  <c r="BV36" i="4" s="1"/>
  <c r="M39" i="4"/>
  <c r="N39" i="4"/>
  <c r="N50" i="4" s="1"/>
  <c r="O39" i="4"/>
  <c r="P39" i="4"/>
  <c r="Q39" i="4"/>
  <c r="Q50" i="4" s="1"/>
  <c r="R39" i="4"/>
  <c r="R50" i="4" s="1"/>
  <c r="S39" i="4"/>
  <c r="T39" i="4"/>
  <c r="T50" i="4" s="1"/>
  <c r="U39" i="4"/>
  <c r="U50" i="4" s="1"/>
  <c r="V39" i="4"/>
  <c r="V50" i="4" s="1"/>
  <c r="W39" i="4"/>
  <c r="W50" i="4" s="1"/>
  <c r="X39" i="4"/>
  <c r="Y39" i="4"/>
  <c r="Y50" i="4" s="1"/>
  <c r="Z39" i="4"/>
  <c r="AA39" i="4"/>
  <c r="AB39" i="4"/>
  <c r="AB50" i="4" s="1"/>
  <c r="AC39" i="4"/>
  <c r="AC50" i="4" s="1"/>
  <c r="AD39" i="4"/>
  <c r="AE39" i="4"/>
  <c r="AE50" i="4" s="1"/>
  <c r="AF39" i="4"/>
  <c r="AG39" i="4"/>
  <c r="AH39" i="4"/>
  <c r="AH50" i="4" s="1"/>
  <c r="AI39" i="4"/>
  <c r="AJ39" i="4"/>
  <c r="AK39" i="4"/>
  <c r="AK50" i="4" s="1"/>
  <c r="AL39" i="4"/>
  <c r="AM39" i="4"/>
  <c r="AN39" i="4"/>
  <c r="AN50" i="4" s="1"/>
  <c r="AO39" i="4"/>
  <c r="AP39" i="4"/>
  <c r="AQ39" i="4"/>
  <c r="AR39" i="4"/>
  <c r="AR50" i="4" s="1"/>
  <c r="AS39" i="4"/>
  <c r="AS50" i="4" s="1"/>
  <c r="BO39" i="4"/>
  <c r="BO50" i="4"/>
  <c r="BP39" i="4"/>
  <c r="BQ39" i="4"/>
  <c r="BR39" i="4"/>
  <c r="BS39" i="4"/>
  <c r="BS50" i="4" s="1"/>
  <c r="BT39" i="4"/>
  <c r="BT50" i="4" s="1"/>
  <c r="BU39" i="4"/>
  <c r="BV39" i="4"/>
  <c r="M49" i="4"/>
  <c r="N49" i="4"/>
  <c r="O49" i="4"/>
  <c r="P49" i="4"/>
  <c r="Q49" i="4"/>
  <c r="R49" i="4"/>
  <c r="S49" i="4"/>
  <c r="T49" i="4"/>
  <c r="U49" i="4"/>
  <c r="V49" i="4"/>
  <c r="W49" i="4"/>
  <c r="X49" i="4"/>
  <c r="Y49" i="4"/>
  <c r="Z49" i="4"/>
  <c r="AA49" i="4"/>
  <c r="AB49" i="4"/>
  <c r="AC49" i="4"/>
  <c r="AD49" i="4"/>
  <c r="AE49" i="4"/>
  <c r="AF49" i="4"/>
  <c r="AG49" i="4"/>
  <c r="AH49" i="4"/>
  <c r="AI49" i="4"/>
  <c r="AJ49" i="4"/>
  <c r="AK49" i="4"/>
  <c r="AL49" i="4"/>
  <c r="AM49" i="4"/>
  <c r="AN49" i="4"/>
  <c r="AO49" i="4"/>
  <c r="AP49" i="4"/>
  <c r="AQ49" i="4"/>
  <c r="AR49" i="4"/>
  <c r="AS49" i="4"/>
  <c r="BO49" i="4"/>
  <c r="BP49" i="4"/>
  <c r="BQ49" i="4"/>
  <c r="BR49" i="4"/>
  <c r="BS49" i="4"/>
  <c r="BT49" i="4"/>
  <c r="BU49" i="4"/>
  <c r="BV49" i="4"/>
  <c r="O50" i="4"/>
  <c r="J50" i="4"/>
  <c r="L29" i="4"/>
  <c r="L36" i="4" s="1"/>
  <c r="K29" i="4"/>
  <c r="K36" i="4" s="1"/>
  <c r="J29" i="4"/>
  <c r="J36" i="4"/>
  <c r="D73" i="4"/>
  <c r="D21" i="4"/>
  <c r="BC12" i="16"/>
  <c r="BC23" i="16"/>
  <c r="BC43" i="16" s="1"/>
  <c r="BC27" i="16"/>
  <c r="BC31" i="16"/>
  <c r="BC35" i="16"/>
  <c r="BC41" i="16"/>
  <c r="BD12" i="16"/>
  <c r="BD23" i="16"/>
  <c r="BD27" i="16"/>
  <c r="BD31" i="16"/>
  <c r="BD35" i="16"/>
  <c r="BD41" i="16"/>
  <c r="BB12" i="16"/>
  <c r="BB23" i="16"/>
  <c r="BB43" i="16" s="1"/>
  <c r="BB27" i="16"/>
  <c r="BB31" i="16"/>
  <c r="BB35" i="16"/>
  <c r="BB41" i="16"/>
  <c r="BA12" i="16"/>
  <c r="BA23" i="16"/>
  <c r="BA27" i="16"/>
  <c r="BA31" i="16"/>
  <c r="BA35" i="16"/>
  <c r="BA41" i="16"/>
  <c r="AZ12" i="16"/>
  <c r="AZ23" i="16"/>
  <c r="AZ27" i="16"/>
  <c r="AZ31" i="16"/>
  <c r="AZ35" i="16"/>
  <c r="AZ41" i="16"/>
  <c r="AY12" i="16"/>
  <c r="AY23" i="16"/>
  <c r="AY43" i="16" s="1"/>
  <c r="AY27" i="16"/>
  <c r="AY31" i="16"/>
  <c r="AY35" i="16"/>
  <c r="AY41" i="16"/>
  <c r="AX12" i="16"/>
  <c r="AX23" i="16"/>
  <c r="AX27" i="16"/>
  <c r="AX31" i="16"/>
  <c r="AX35" i="16"/>
  <c r="AX41" i="16"/>
  <c r="AW12" i="16"/>
  <c r="AW23" i="16"/>
  <c r="AW27" i="16"/>
  <c r="AW31" i="16"/>
  <c r="AW35" i="16"/>
  <c r="AW41" i="16"/>
  <c r="AV12" i="16"/>
  <c r="AV23" i="16"/>
  <c r="AV27" i="16"/>
  <c r="AV31" i="16"/>
  <c r="AV35" i="16"/>
  <c r="AV41" i="16"/>
  <c r="AU12" i="16"/>
  <c r="AU23" i="16"/>
  <c r="AU27" i="16"/>
  <c r="AU31" i="16"/>
  <c r="AU35" i="16"/>
  <c r="AU41" i="16"/>
  <c r="AT12" i="16"/>
  <c r="AT23" i="16"/>
  <c r="AT27" i="16"/>
  <c r="AT31" i="16"/>
  <c r="AT35" i="16"/>
  <c r="AT41" i="16"/>
  <c r="AS12" i="16"/>
  <c r="AS23" i="16"/>
  <c r="AS27" i="16"/>
  <c r="AS31" i="16"/>
  <c r="AS35" i="16"/>
  <c r="AS41" i="16"/>
  <c r="AR12" i="16"/>
  <c r="AR43" i="16" s="1"/>
  <c r="AR23" i="16"/>
  <c r="AR27" i="16"/>
  <c r="AR31" i="16"/>
  <c r="AR35" i="16"/>
  <c r="AR41" i="16"/>
  <c r="AQ12" i="16"/>
  <c r="AQ23" i="16"/>
  <c r="AQ27" i="16"/>
  <c r="AQ31" i="16"/>
  <c r="AQ35" i="16"/>
  <c r="AQ41" i="16"/>
  <c r="AP12" i="16"/>
  <c r="AP23" i="16"/>
  <c r="AP27" i="16"/>
  <c r="AP31" i="16"/>
  <c r="AP35" i="16"/>
  <c r="AP41" i="16"/>
  <c r="AO12" i="16"/>
  <c r="AO23" i="16"/>
  <c r="AO27" i="16"/>
  <c r="AO31" i="16"/>
  <c r="AO35" i="16"/>
  <c r="AO41" i="16"/>
  <c r="AN12" i="16"/>
  <c r="AN43" i="16" s="1"/>
  <c r="AN23" i="16"/>
  <c r="AN27" i="16"/>
  <c r="AN31" i="16"/>
  <c r="AN35" i="16"/>
  <c r="AN41" i="16"/>
  <c r="AM12" i="16"/>
  <c r="AM23" i="16"/>
  <c r="AM27" i="16"/>
  <c r="AM31" i="16"/>
  <c r="AM35" i="16"/>
  <c r="AM41" i="16"/>
  <c r="AL12" i="16"/>
  <c r="AL23" i="16"/>
  <c r="AL27" i="16"/>
  <c r="AL31" i="16"/>
  <c r="AL35" i="16"/>
  <c r="AL41" i="16"/>
  <c r="AK12" i="16"/>
  <c r="AK23" i="16"/>
  <c r="AK27" i="16"/>
  <c r="AK31" i="16"/>
  <c r="AK35" i="16"/>
  <c r="AK41" i="16"/>
  <c r="AJ12" i="16"/>
  <c r="AJ43" i="16" s="1"/>
  <c r="AJ23" i="16"/>
  <c r="AJ27" i="16"/>
  <c r="AJ31" i="16"/>
  <c r="AJ35" i="16"/>
  <c r="AJ41" i="16"/>
  <c r="AI12" i="16"/>
  <c r="AI23" i="16"/>
  <c r="AI27" i="16"/>
  <c r="AI31" i="16"/>
  <c r="AI35" i="16"/>
  <c r="AI41" i="16"/>
  <c r="AH12" i="16"/>
  <c r="AH23" i="16"/>
  <c r="AH27" i="16"/>
  <c r="AH31" i="16"/>
  <c r="AH35" i="16"/>
  <c r="AH41" i="16"/>
  <c r="AG12" i="16"/>
  <c r="AG23" i="16"/>
  <c r="AG27" i="16"/>
  <c r="AG31" i="16"/>
  <c r="AG35" i="16"/>
  <c r="AG41" i="16"/>
  <c r="AF12" i="16"/>
  <c r="AF43" i="16" s="1"/>
  <c r="AF23" i="16"/>
  <c r="AF27" i="16"/>
  <c r="AF31" i="16"/>
  <c r="AF35" i="16"/>
  <c r="AF41" i="16"/>
  <c r="AE12" i="16"/>
  <c r="AE23" i="16"/>
  <c r="AE27" i="16"/>
  <c r="AE31" i="16"/>
  <c r="AE35" i="16"/>
  <c r="AE41" i="16"/>
  <c r="AD12" i="16"/>
  <c r="AD43" i="16" s="1"/>
  <c r="AD23" i="16"/>
  <c r="AD27" i="16"/>
  <c r="AD31" i="16"/>
  <c r="AD35" i="16"/>
  <c r="AD41" i="16"/>
  <c r="AC12" i="16"/>
  <c r="AC23" i="16"/>
  <c r="AC27" i="16"/>
  <c r="AC43" i="16" s="1"/>
  <c r="AC31" i="16"/>
  <c r="AC35" i="16"/>
  <c r="AC41" i="16"/>
  <c r="AB12" i="16"/>
  <c r="AB23" i="16"/>
  <c r="AB27" i="16"/>
  <c r="AB31" i="16"/>
  <c r="AB35" i="16"/>
  <c r="AB41" i="16"/>
  <c r="AA12" i="16"/>
  <c r="AA23" i="16"/>
  <c r="AA43" i="16" s="1"/>
  <c r="AA27" i="16"/>
  <c r="AA31" i="16"/>
  <c r="AA35" i="16"/>
  <c r="AA41" i="16"/>
  <c r="Z12" i="16"/>
  <c r="Z23" i="16"/>
  <c r="Z27" i="16"/>
  <c r="Z31" i="16"/>
  <c r="Z35" i="16"/>
  <c r="Z41" i="16"/>
  <c r="Y12" i="16"/>
  <c r="Y23" i="16"/>
  <c r="Y27" i="16"/>
  <c r="Y31" i="16"/>
  <c r="Y35" i="16"/>
  <c r="Y41" i="16"/>
  <c r="X12" i="16"/>
  <c r="X23" i="16"/>
  <c r="X27" i="16"/>
  <c r="X31" i="16"/>
  <c r="X35" i="16"/>
  <c r="X41" i="16"/>
  <c r="W12" i="16"/>
  <c r="W43" i="16" s="1"/>
  <c r="W23" i="16"/>
  <c r="W27" i="16"/>
  <c r="W31" i="16"/>
  <c r="W35" i="16"/>
  <c r="W41" i="16"/>
  <c r="V12" i="16"/>
  <c r="V23" i="16"/>
  <c r="V27" i="16"/>
  <c r="V31" i="16"/>
  <c r="V35" i="16"/>
  <c r="V41" i="16"/>
  <c r="U12" i="16"/>
  <c r="U23" i="16"/>
  <c r="U27" i="16"/>
  <c r="U31" i="16"/>
  <c r="U35" i="16"/>
  <c r="U41" i="16"/>
  <c r="T12" i="16"/>
  <c r="T23" i="16"/>
  <c r="T43" i="16" s="1"/>
  <c r="T27" i="16"/>
  <c r="T31" i="16"/>
  <c r="T35" i="16"/>
  <c r="T41" i="16"/>
  <c r="S12" i="16"/>
  <c r="S23" i="16"/>
  <c r="S27" i="16"/>
  <c r="S31" i="16"/>
  <c r="S35" i="16"/>
  <c r="S41" i="16"/>
  <c r="R12" i="16"/>
  <c r="R23" i="16"/>
  <c r="R27" i="16"/>
  <c r="R31" i="16"/>
  <c r="R35" i="16"/>
  <c r="R41" i="16"/>
  <c r="Q12" i="16"/>
  <c r="Q43" i="16" s="1"/>
  <c r="Q23" i="16"/>
  <c r="Q27" i="16"/>
  <c r="Q31" i="16"/>
  <c r="Q35" i="16"/>
  <c r="Q41" i="16"/>
  <c r="P12" i="16"/>
  <c r="P23" i="16"/>
  <c r="P27" i="16"/>
  <c r="P31" i="16"/>
  <c r="P35" i="16"/>
  <c r="P41" i="16"/>
  <c r="O12" i="16"/>
  <c r="O43" i="16" s="1"/>
  <c r="O23" i="16"/>
  <c r="O27" i="16"/>
  <c r="O31" i="16"/>
  <c r="O35" i="16"/>
  <c r="O41" i="16"/>
  <c r="N12" i="16"/>
  <c r="N23" i="16"/>
  <c r="N27" i="16"/>
  <c r="N31" i="16"/>
  <c r="N35" i="16"/>
  <c r="N41" i="16"/>
  <c r="M12" i="16"/>
  <c r="M23" i="16"/>
  <c r="M27" i="16"/>
  <c r="M31" i="16"/>
  <c r="M35" i="16"/>
  <c r="M41" i="16"/>
  <c r="L12" i="16"/>
  <c r="L23" i="16"/>
  <c r="L27" i="16"/>
  <c r="L31" i="16"/>
  <c r="L35" i="16"/>
  <c r="L41" i="16"/>
  <c r="K12" i="16"/>
  <c r="K23" i="16"/>
  <c r="K27" i="16"/>
  <c r="K35" i="16"/>
  <c r="K41" i="16"/>
  <c r="K31" i="16"/>
  <c r="K52" i="16"/>
  <c r="P52" i="16"/>
  <c r="J49" i="16"/>
  <c r="J50" i="16"/>
  <c r="J51" i="16"/>
  <c r="BD52" i="16"/>
  <c r="BC52" i="16"/>
  <c r="BB52" i="16"/>
  <c r="BA52" i="16"/>
  <c r="AZ52" i="16"/>
  <c r="AY52" i="16"/>
  <c r="AX52" i="16"/>
  <c r="AW52" i="16"/>
  <c r="AV52" i="16"/>
  <c r="AU52" i="16"/>
  <c r="AT52" i="16"/>
  <c r="AS52" i="16"/>
  <c r="AR52" i="16"/>
  <c r="AQ52" i="16"/>
  <c r="AP52" i="16"/>
  <c r="AO52" i="16"/>
  <c r="AN52" i="16"/>
  <c r="AM52" i="16"/>
  <c r="AL52" i="16"/>
  <c r="AK52" i="16"/>
  <c r="AJ52" i="16"/>
  <c r="AI52" i="16"/>
  <c r="AH52" i="16"/>
  <c r="AG52" i="16"/>
  <c r="AF52" i="16"/>
  <c r="AE52" i="16"/>
  <c r="AD52" i="16"/>
  <c r="AC52" i="16"/>
  <c r="AB52" i="16"/>
  <c r="AA52" i="16"/>
  <c r="Z52" i="16"/>
  <c r="Y52" i="16"/>
  <c r="X52" i="16"/>
  <c r="W52" i="16"/>
  <c r="V52" i="16"/>
  <c r="U52" i="16"/>
  <c r="T52" i="16"/>
  <c r="S52" i="16"/>
  <c r="R52" i="16"/>
  <c r="Q52" i="16"/>
  <c r="O52" i="16"/>
  <c r="N52" i="16"/>
  <c r="M52" i="16"/>
  <c r="L52" i="16"/>
  <c r="BJ50" i="4"/>
  <c r="W61" i="4"/>
  <c r="BE61" i="4"/>
  <c r="AV61" i="4"/>
  <c r="AV50" i="4"/>
  <c r="BC61" i="4"/>
  <c r="BC50" i="4"/>
  <c r="E61" i="4"/>
  <c r="AC17" i="2" l="1"/>
  <c r="W27" i="2"/>
  <c r="AD27" i="2" s="1"/>
  <c r="W25" i="2"/>
  <c r="W26" i="2"/>
  <c r="H4" i="2" s="1"/>
  <c r="E6" i="2"/>
  <c r="H5" i="2"/>
  <c r="L4" i="2"/>
  <c r="J5" i="2"/>
  <c r="I5" i="2"/>
  <c r="C23" i="1"/>
  <c r="U23" i="1" s="1"/>
  <c r="J4" i="2"/>
  <c r="C24" i="1"/>
  <c r="U24" i="1" s="1"/>
  <c r="L5" i="2"/>
  <c r="I4" i="2"/>
  <c r="AB43" i="16"/>
  <c r="AH43" i="16"/>
  <c r="L43" i="16"/>
  <c r="N43" i="16"/>
  <c r="U43" i="16"/>
  <c r="Y43" i="16"/>
  <c r="AI43" i="16"/>
  <c r="AL43" i="16"/>
  <c r="AM43" i="16"/>
  <c r="BA43" i="16"/>
  <c r="J52" i="16"/>
  <c r="P43" i="16"/>
  <c r="R43" i="16"/>
  <c r="AG43" i="16"/>
  <c r="AK43" i="16"/>
  <c r="AO43" i="16"/>
  <c r="AQ43" i="16"/>
  <c r="AU43" i="16"/>
  <c r="AW43" i="16"/>
  <c r="AZ43" i="16"/>
  <c r="M43" i="16"/>
  <c r="S43" i="16"/>
  <c r="V43" i="16"/>
  <c r="X43" i="16"/>
  <c r="Z43" i="16"/>
  <c r="AE43" i="16"/>
  <c r="AP43" i="16"/>
  <c r="AS43" i="16"/>
  <c r="AT43" i="16"/>
  <c r="AV43" i="16"/>
  <c r="AX43" i="16"/>
  <c r="BD43" i="16"/>
  <c r="C23" i="16"/>
  <c r="BB50" i="4"/>
  <c r="AT50" i="4"/>
  <c r="AP50" i="4"/>
  <c r="E63" i="4"/>
  <c r="H14" i="16"/>
  <c r="AM50" i="4"/>
  <c r="M50" i="4"/>
  <c r="BQ50" i="4"/>
  <c r="Z50" i="4"/>
  <c r="I50" i="4"/>
  <c r="BK50" i="4"/>
  <c r="BL50" i="4"/>
  <c r="AT61" i="4"/>
  <c r="AA50" i="4"/>
  <c r="J83" i="1"/>
  <c r="H83" i="1"/>
  <c r="I83" i="1"/>
  <c r="H84" i="1"/>
  <c r="I84" i="1"/>
  <c r="J84" i="1"/>
  <c r="U46" i="1"/>
  <c r="H31" i="27"/>
  <c r="H27" i="27"/>
  <c r="H30" i="27"/>
  <c r="H26" i="27"/>
  <c r="H25" i="27"/>
  <c r="H28" i="27"/>
  <c r="H29" i="27"/>
  <c r="I86" i="1"/>
  <c r="H86" i="1"/>
  <c r="J86" i="1"/>
  <c r="I82" i="1"/>
  <c r="J82" i="1"/>
  <c r="H82" i="1"/>
  <c r="H85" i="1"/>
  <c r="J85" i="1"/>
  <c r="I85" i="1"/>
  <c r="H81" i="1"/>
  <c r="I81" i="1"/>
  <c r="J81" i="1"/>
  <c r="I23" i="16"/>
  <c r="U47" i="1"/>
  <c r="C45" i="1"/>
  <c r="U45" i="1" s="1"/>
  <c r="B79" i="1"/>
  <c r="B77" i="1"/>
  <c r="C10" i="1"/>
  <c r="D57" i="1" s="1"/>
  <c r="F2" i="28"/>
  <c r="D35" i="28" s="1"/>
  <c r="AA61" i="4"/>
  <c r="H50" i="4"/>
  <c r="AY50" i="4"/>
  <c r="D65" i="4"/>
  <c r="C41" i="1" s="1"/>
  <c r="U41" i="1" s="1"/>
  <c r="X50" i="4"/>
  <c r="AG50" i="4"/>
  <c r="K50" i="4"/>
  <c r="D63" i="4"/>
  <c r="C39" i="1" s="1"/>
  <c r="U39" i="1" s="1"/>
  <c r="D66" i="4"/>
  <c r="C42" i="1" s="1"/>
  <c r="P50" i="4"/>
  <c r="BU50" i="4"/>
  <c r="AI50" i="4"/>
  <c r="S50" i="4"/>
  <c r="AZ50" i="4"/>
  <c r="BG50" i="4"/>
  <c r="AY61" i="4"/>
  <c r="AY68" i="4" s="1"/>
  <c r="AJ50" i="4"/>
  <c r="AW61" i="4"/>
  <c r="AW50" i="4"/>
  <c r="AF61" i="4"/>
  <c r="AF67" i="4" s="1"/>
  <c r="AF50" i="4"/>
  <c r="AD61" i="4"/>
  <c r="AD67" i="4" s="1"/>
  <c r="AD50" i="4"/>
  <c r="BV61" i="4"/>
  <c r="BV68" i="4" s="1"/>
  <c r="BV50" i="4"/>
  <c r="BN61" i="4"/>
  <c r="BN68" i="4" s="1"/>
  <c r="BN50" i="4"/>
  <c r="AL61" i="4"/>
  <c r="AL67" i="4" s="1"/>
  <c r="AL50" i="4"/>
  <c r="BR50" i="4"/>
  <c r="BD50" i="4"/>
  <c r="BP61" i="4"/>
  <c r="BP68" i="4" s="1"/>
  <c r="BP50" i="4"/>
  <c r="BA61" i="4"/>
  <c r="BA50" i="4"/>
  <c r="D64" i="4"/>
  <c r="C40" i="1" s="1"/>
  <c r="U40" i="1" s="1"/>
  <c r="BT67" i="4"/>
  <c r="BL67" i="4"/>
  <c r="BH68" i="4"/>
  <c r="BD67" i="4"/>
  <c r="AZ68" i="4"/>
  <c r="AV67" i="4"/>
  <c r="AR67" i="4"/>
  <c r="AN68" i="4"/>
  <c r="AJ67" i="4"/>
  <c r="AB67" i="4"/>
  <c r="X68" i="4"/>
  <c r="T67" i="4"/>
  <c r="P67" i="4"/>
  <c r="L67" i="4"/>
  <c r="H67" i="4"/>
  <c r="BS67" i="4"/>
  <c r="BO68" i="4"/>
  <c r="BK67" i="4"/>
  <c r="BG67" i="4"/>
  <c r="BC67" i="4"/>
  <c r="AU68" i="4"/>
  <c r="AQ67" i="4"/>
  <c r="AM68" i="4"/>
  <c r="AI68" i="4"/>
  <c r="AE68" i="4"/>
  <c r="AA67" i="4"/>
  <c r="W68" i="4"/>
  <c r="S67" i="4"/>
  <c r="O68" i="4"/>
  <c r="K68" i="4"/>
  <c r="G68" i="4"/>
  <c r="AQ50" i="4"/>
  <c r="AO50" i="4"/>
  <c r="BR67" i="4"/>
  <c r="BJ67" i="4"/>
  <c r="BF68" i="4"/>
  <c r="BB67" i="4"/>
  <c r="AX68" i="4"/>
  <c r="AT68" i="4"/>
  <c r="AP67" i="4"/>
  <c r="AH67" i="4"/>
  <c r="Z68" i="4"/>
  <c r="V67" i="4"/>
  <c r="R67" i="4"/>
  <c r="N68" i="4"/>
  <c r="J67" i="4"/>
  <c r="F67" i="4"/>
  <c r="BI68" i="4"/>
  <c r="BE67" i="4"/>
  <c r="BA68" i="4"/>
  <c r="AS68" i="4"/>
  <c r="AK67" i="4"/>
  <c r="AG67" i="4"/>
  <c r="AC67" i="4"/>
  <c r="Y67" i="4"/>
  <c r="U67" i="4"/>
  <c r="Q67" i="4"/>
  <c r="M68" i="4"/>
  <c r="I67" i="4"/>
  <c r="BB68" i="4"/>
  <c r="BF67" i="4"/>
  <c r="AH68" i="4"/>
  <c r="AX67" i="4"/>
  <c r="E91" i="1"/>
  <c r="AA68" i="4"/>
  <c r="C91" i="1"/>
  <c r="AI67" i="4"/>
  <c r="O67" i="4"/>
  <c r="AE67" i="4"/>
  <c r="AQ68" i="4"/>
  <c r="K67" i="4"/>
  <c r="BO67" i="4"/>
  <c r="W67" i="4"/>
  <c r="BJ68" i="4"/>
  <c r="AP68" i="4"/>
  <c r="BN67" i="4"/>
  <c r="H7" i="17"/>
  <c r="D5" i="9" s="1"/>
  <c r="D10" i="9" s="1"/>
  <c r="I27" i="16"/>
  <c r="S68" i="4"/>
  <c r="G67" i="4"/>
  <c r="AL68" i="4"/>
  <c r="BR68" i="4"/>
  <c r="AT67" i="4"/>
  <c r="AD16" i="2"/>
  <c r="B3" i="2"/>
  <c r="E50" i="4"/>
  <c r="E62" i="4"/>
  <c r="BA67" i="4"/>
  <c r="AD25" i="2"/>
  <c r="AD21" i="2"/>
  <c r="AD15" i="2"/>
  <c r="E65" i="4"/>
  <c r="F68" i="4"/>
  <c r="B78" i="1"/>
  <c r="E78" i="1" s="1"/>
  <c r="K64" i="37"/>
  <c r="E66" i="4"/>
  <c r="AG68" i="4"/>
  <c r="E64" i="4"/>
  <c r="I12" i="16"/>
  <c r="G77" i="1"/>
  <c r="V68" i="4"/>
  <c r="K43" i="16"/>
  <c r="I64" i="37"/>
  <c r="AK68" i="4"/>
  <c r="Z67" i="4"/>
  <c r="N67" i="4"/>
  <c r="AD32" i="2"/>
  <c r="AD18" i="2"/>
  <c r="BE68" i="4"/>
  <c r="AD68" i="4"/>
  <c r="J68" i="4"/>
  <c r="E85" i="1"/>
  <c r="R68" i="4"/>
  <c r="D91" i="1"/>
  <c r="AD20" i="2"/>
  <c r="AS67" i="4"/>
  <c r="BI67" i="4"/>
  <c r="U68" i="4"/>
  <c r="AN67" i="4"/>
  <c r="AD53" i="2"/>
  <c r="AD41" i="2"/>
  <c r="AD31" i="2"/>
  <c r="BC68" i="4"/>
  <c r="AC68" i="4"/>
  <c r="AB68" i="4"/>
  <c r="BH67" i="4"/>
  <c r="I68" i="4"/>
  <c r="AD57" i="2"/>
  <c r="AD49" i="2"/>
  <c r="T68" i="4"/>
  <c r="AZ67" i="4"/>
  <c r="AD52" i="2"/>
  <c r="AD45" i="2"/>
  <c r="AV68" i="4"/>
  <c r="AJ68" i="4"/>
  <c r="AR68" i="4"/>
  <c r="BD68" i="4"/>
  <c r="BL68" i="4"/>
  <c r="BT68" i="4"/>
  <c r="M67" i="4"/>
  <c r="AD37" i="2"/>
  <c r="AD33" i="2"/>
  <c r="AD17" i="2"/>
  <c r="AD56" i="2"/>
  <c r="AD50" i="2"/>
  <c r="AD34" i="2"/>
  <c r="D62" i="4"/>
  <c r="C43" i="1" s="1"/>
  <c r="Y68" i="4"/>
  <c r="Q68" i="4"/>
  <c r="AD55" i="2"/>
  <c r="AD51" i="2"/>
  <c r="AD47" i="2"/>
  <c r="AD43" i="2"/>
  <c r="AD40" i="2"/>
  <c r="AD36" i="2"/>
  <c r="AD29" i="2"/>
  <c r="AD23" i="2"/>
  <c r="AD39" i="2"/>
  <c r="AD35" i="2"/>
  <c r="AD19" i="2"/>
  <c r="AU67" i="4"/>
  <c r="H68" i="4"/>
  <c r="P68" i="4"/>
  <c r="X67" i="4"/>
  <c r="BK68" i="4"/>
  <c r="AM67" i="4"/>
  <c r="BG68" i="4"/>
  <c r="L68" i="4"/>
  <c r="H42" i="17"/>
  <c r="I35" i="16"/>
  <c r="BS68" i="4"/>
  <c r="AD38" i="2"/>
  <c r="I31" i="16"/>
  <c r="AD30" i="2"/>
  <c r="AD48" i="2"/>
  <c r="AD44" i="2"/>
  <c r="AD42" i="2"/>
  <c r="BU68" i="4"/>
  <c r="BU67" i="4"/>
  <c r="BQ68" i="4"/>
  <c r="BQ67" i="4"/>
  <c r="BM68" i="4"/>
  <c r="BM67" i="4"/>
  <c r="AW68" i="4"/>
  <c r="AW67" i="4"/>
  <c r="AO67" i="4"/>
  <c r="AO68" i="4"/>
  <c r="AD24" i="2"/>
  <c r="H54" i="17"/>
  <c r="G5" i="9" s="1"/>
  <c r="G10" i="9" s="1"/>
  <c r="AD58" i="2"/>
  <c r="AD46" i="2"/>
  <c r="AD28" i="2"/>
  <c r="H32" i="17"/>
  <c r="AD54" i="2"/>
  <c r="AD22" i="2"/>
  <c r="I41" i="16"/>
  <c r="H9" i="16"/>
  <c r="C12" i="16"/>
  <c r="H26" i="16"/>
  <c r="C27" i="16"/>
  <c r="H34" i="16"/>
  <c r="C35" i="16"/>
  <c r="H38" i="16"/>
  <c r="C41" i="16"/>
  <c r="H30" i="16"/>
  <c r="C31" i="16"/>
  <c r="D14" i="4"/>
  <c r="H19" i="17"/>
  <c r="E5" i="9" s="1"/>
  <c r="E10" i="9" s="1"/>
  <c r="U42" i="1"/>
  <c r="L70" i="4" l="1"/>
  <c r="AD26" i="2"/>
  <c r="C29" i="1"/>
  <c r="U29" i="1" s="1"/>
  <c r="I7" i="2"/>
  <c r="L7" i="2"/>
  <c r="C32" i="1" s="1"/>
  <c r="U32" i="1" s="1"/>
  <c r="H7" i="2"/>
  <c r="C30" i="1"/>
  <c r="U30" i="1" s="1"/>
  <c r="J7" i="2"/>
  <c r="C31" i="1" s="1"/>
  <c r="U31" i="1" s="1"/>
  <c r="BV67" i="4"/>
  <c r="E68" i="4"/>
  <c r="BL70" i="4"/>
  <c r="AV70" i="4"/>
  <c r="U70" i="4"/>
  <c r="BE70" i="4"/>
  <c r="U48" i="1"/>
  <c r="I49" i="16"/>
  <c r="I52" i="16" s="1"/>
  <c r="C5" i="9" s="1"/>
  <c r="E4" i="2"/>
  <c r="E86" i="1"/>
  <c r="E84" i="1"/>
  <c r="E80" i="1"/>
  <c r="J80" i="1" s="1"/>
  <c r="E81" i="1"/>
  <c r="E82" i="1"/>
  <c r="E83" i="1"/>
  <c r="G79" i="1"/>
  <c r="E79" i="1"/>
  <c r="G78" i="1"/>
  <c r="AM70" i="4"/>
  <c r="AR70" i="4"/>
  <c r="BH70" i="4"/>
  <c r="BR70" i="4"/>
  <c r="BB70" i="4"/>
  <c r="BS70" i="4"/>
  <c r="AD70" i="4"/>
  <c r="N70" i="4"/>
  <c r="BG70" i="4"/>
  <c r="BD70" i="4"/>
  <c r="T70" i="4"/>
  <c r="BC70" i="4"/>
  <c r="AG70" i="4"/>
  <c r="S70" i="4"/>
  <c r="W70" i="4"/>
  <c r="Q70" i="4"/>
  <c r="R70" i="4"/>
  <c r="AS70" i="4"/>
  <c r="V70" i="4"/>
  <c r="F70" i="4"/>
  <c r="AA70" i="4"/>
  <c r="BK70" i="4"/>
  <c r="Y70" i="4"/>
  <c r="AB70" i="4"/>
  <c r="AP70" i="4"/>
  <c r="K70" i="4"/>
  <c r="AU70" i="4"/>
  <c r="AZ70" i="4"/>
  <c r="D20" i="28"/>
  <c r="F12" i="28" s="1"/>
  <c r="D18" i="28"/>
  <c r="A15" i="28" s="1"/>
  <c r="D19" i="28"/>
  <c r="D17" i="28"/>
  <c r="B15" i="28" s="1"/>
  <c r="D22" i="28"/>
  <c r="AE3" i="36" s="1"/>
  <c r="D33" i="28"/>
  <c r="D25" i="28"/>
  <c r="O26" i="27" s="1"/>
  <c r="D49" i="28"/>
  <c r="D53" i="28"/>
  <c r="D57" i="28"/>
  <c r="A4" i="1" s="1"/>
  <c r="D61" i="28"/>
  <c r="A6" i="1" s="1"/>
  <c r="D65" i="28"/>
  <c r="A11" i="1" s="1"/>
  <c r="D69" i="28"/>
  <c r="A16" i="1" s="1"/>
  <c r="D73" i="28"/>
  <c r="S26" i="1" s="1"/>
  <c r="D77" i="28"/>
  <c r="S24" i="1" s="1"/>
  <c r="D81" i="28"/>
  <c r="S31" i="1" s="1"/>
  <c r="D85" i="28"/>
  <c r="S35" i="1" s="1"/>
  <c r="D89" i="28"/>
  <c r="B40" i="1" s="1"/>
  <c r="D93" i="28"/>
  <c r="D97" i="28"/>
  <c r="D101" i="28"/>
  <c r="A50" i="1" s="1"/>
  <c r="D105" i="28"/>
  <c r="T59" i="1" s="1"/>
  <c r="D109" i="28"/>
  <c r="S61" i="1" s="1"/>
  <c r="D113" i="28"/>
  <c r="S67" i="1" s="1"/>
  <c r="D117" i="28"/>
  <c r="A53" i="1" s="1"/>
  <c r="D121" i="28"/>
  <c r="D125" i="28"/>
  <c r="D129" i="28"/>
  <c r="D133" i="28"/>
  <c r="D137" i="28"/>
  <c r="D141" i="28"/>
  <c r="A17" i="1" s="1"/>
  <c r="D145" i="28"/>
  <c r="D149" i="28"/>
  <c r="G87" i="1" s="1"/>
  <c r="D153" i="28"/>
  <c r="B23" i="27" s="1"/>
  <c r="D157" i="28"/>
  <c r="D161" i="28"/>
  <c r="B2" i="2" s="1"/>
  <c r="D165" i="28"/>
  <c r="C9" i="2" s="1"/>
  <c r="D169" i="28"/>
  <c r="H9" i="2" s="1"/>
  <c r="D173" i="28"/>
  <c r="D177" i="28"/>
  <c r="U9" i="2" s="1"/>
  <c r="H3" i="2" s="1"/>
  <c r="D181" i="28"/>
  <c r="AE9" i="2" s="1"/>
  <c r="D185" i="28"/>
  <c r="D10" i="2" s="1"/>
  <c r="D189" i="28"/>
  <c r="K10" i="2" s="1"/>
  <c r="D193" i="28"/>
  <c r="O5" i="2" s="1"/>
  <c r="D197" i="28"/>
  <c r="C4" i="4" s="1"/>
  <c r="D201" i="28"/>
  <c r="C8" i="4" s="1"/>
  <c r="D205" i="28"/>
  <c r="D209" i="28"/>
  <c r="C17" i="4" s="1"/>
  <c r="D213" i="28"/>
  <c r="C21" i="4" s="1"/>
  <c r="D217" i="28"/>
  <c r="C26" i="4" s="1"/>
  <c r="D221" i="28"/>
  <c r="C30" i="4" s="1"/>
  <c r="D225" i="28"/>
  <c r="C34" i="4" s="1"/>
  <c r="D229" i="28"/>
  <c r="C39" i="4" s="1"/>
  <c r="D233" i="28"/>
  <c r="C43" i="4" s="1"/>
  <c r="D237" i="28"/>
  <c r="C47" i="4" s="1"/>
  <c r="D241" i="28"/>
  <c r="C52" i="4" s="1"/>
  <c r="D245" i="28"/>
  <c r="C56" i="4" s="1"/>
  <c r="D249" i="28"/>
  <c r="D253" i="28"/>
  <c r="D257" i="28"/>
  <c r="C68" i="4" s="1"/>
  <c r="D261" i="28"/>
  <c r="C73" i="4" s="1"/>
  <c r="D265" i="28"/>
  <c r="C77" i="4" s="1"/>
  <c r="D269" i="28"/>
  <c r="D4" i="36" s="1"/>
  <c r="D273" i="28"/>
  <c r="I8" i="36" s="1"/>
  <c r="D277" i="28"/>
  <c r="Q6" i="36" s="1"/>
  <c r="D281" i="28"/>
  <c r="AL3" i="36" s="1"/>
  <c r="D285" i="28"/>
  <c r="B12" i="36" s="1"/>
  <c r="D289" i="28"/>
  <c r="G12" i="36" s="1"/>
  <c r="D293" i="28"/>
  <c r="K12" i="36" s="1"/>
  <c r="D297" i="28"/>
  <c r="O12" i="36" s="1"/>
  <c r="D301" i="28"/>
  <c r="S12" i="36" s="1"/>
  <c r="D305" i="28"/>
  <c r="W12" i="36" s="1"/>
  <c r="D309" i="28"/>
  <c r="AA12" i="36" s="1"/>
  <c r="D313" i="28"/>
  <c r="AE12" i="36" s="1"/>
  <c r="D317" i="28"/>
  <c r="AI12" i="36" s="1"/>
  <c r="D321" i="28"/>
  <c r="AN12" i="36" s="1"/>
  <c r="D325" i="28"/>
  <c r="D125" i="36" s="1"/>
  <c r="D329" i="28"/>
  <c r="D129" i="36" s="1"/>
  <c r="D333" i="28"/>
  <c r="D337" i="28"/>
  <c r="D137" i="36" s="1"/>
  <c r="D341" i="28"/>
  <c r="G123" i="36" s="1"/>
  <c r="D345" i="28"/>
  <c r="G128" i="36" s="1"/>
  <c r="D349" i="28"/>
  <c r="D353" i="28"/>
  <c r="G136" i="36" s="1"/>
  <c r="D357" i="28"/>
  <c r="D361" i="28"/>
  <c r="G144" i="36" s="1"/>
  <c r="D365" i="28"/>
  <c r="D369" i="28"/>
  <c r="D373" i="28"/>
  <c r="G156" i="36" s="1"/>
  <c r="D377" i="28"/>
  <c r="G160" i="36" s="1"/>
  <c r="D381" i="28"/>
  <c r="D385" i="28"/>
  <c r="G168" i="36" s="1"/>
  <c r="D51" i="28"/>
  <c r="D55" i="28"/>
  <c r="A1" i="1" s="1"/>
  <c r="D59" i="28"/>
  <c r="C5" i="1" s="1"/>
  <c r="D63" i="28"/>
  <c r="A8" i="1" s="1"/>
  <c r="D67" i="28"/>
  <c r="A14" i="1" s="1"/>
  <c r="D71" i="28"/>
  <c r="E18" i="1" s="1"/>
  <c r="D75" i="28"/>
  <c r="B6" i="2" s="1"/>
  <c r="D79" i="28"/>
  <c r="S29" i="1" s="1"/>
  <c r="D83" i="28"/>
  <c r="S32" i="1" s="1"/>
  <c r="D87" i="28"/>
  <c r="A38" i="1" s="1"/>
  <c r="D91" i="28"/>
  <c r="B42" i="1" s="1"/>
  <c r="D95" i="28"/>
  <c r="S45" i="1" s="1"/>
  <c r="D99" i="28"/>
  <c r="S48" i="1" s="1"/>
  <c r="D103" i="28"/>
  <c r="D107" i="28"/>
  <c r="B60" i="1" s="1"/>
  <c r="D111" i="28"/>
  <c r="A62" i="1" s="1"/>
  <c r="D115" i="28"/>
  <c r="D119" i="28"/>
  <c r="A55" i="1" s="1"/>
  <c r="D123" i="28"/>
  <c r="D127" i="28"/>
  <c r="D131" i="28"/>
  <c r="D135" i="28"/>
  <c r="D139" i="28"/>
  <c r="E32" i="1" s="1"/>
  <c r="D143" i="28"/>
  <c r="H74" i="1" s="1"/>
  <c r="D147" i="28"/>
  <c r="D151" i="28"/>
  <c r="D155" i="28"/>
  <c r="D159" i="28"/>
  <c r="D163" i="28"/>
  <c r="D3" i="2" s="1"/>
  <c r="D167" i="28"/>
  <c r="F9" i="2" s="1"/>
  <c r="D171" i="28"/>
  <c r="M9" i="2" s="1"/>
  <c r="D175" i="28"/>
  <c r="S9" i="2" s="1"/>
  <c r="F3" i="2" s="1"/>
  <c r="D179" i="28"/>
  <c r="AA9" i="2" s="1"/>
  <c r="J3" i="2" s="1"/>
  <c r="D183" i="28"/>
  <c r="D187" i="28"/>
  <c r="I10" i="2" s="1"/>
  <c r="V10" i="2" s="1"/>
  <c r="D191" i="28"/>
  <c r="AG10" i="2" s="1"/>
  <c r="D195" i="28"/>
  <c r="C1" i="4" s="1"/>
  <c r="D199" i="28"/>
  <c r="C6" i="4" s="1"/>
  <c r="D203" i="28"/>
  <c r="C10" i="4" s="1"/>
  <c r="D207" i="28"/>
  <c r="C14" i="4" s="1"/>
  <c r="D211" i="28"/>
  <c r="C19" i="4" s="1"/>
  <c r="D215" i="28"/>
  <c r="C24" i="4" s="1"/>
  <c r="D219" i="28"/>
  <c r="C28" i="4" s="1"/>
  <c r="D223" i="28"/>
  <c r="C32" i="4" s="1"/>
  <c r="D227" i="28"/>
  <c r="C36" i="4" s="1"/>
  <c r="D231" i="28"/>
  <c r="C41" i="4" s="1"/>
  <c r="D235" i="28"/>
  <c r="C45" i="4" s="1"/>
  <c r="D239" i="28"/>
  <c r="C49" i="4" s="1"/>
  <c r="D243" i="28"/>
  <c r="C54" i="4" s="1"/>
  <c r="D247" i="28"/>
  <c r="C58" i="4" s="1"/>
  <c r="D251" i="28"/>
  <c r="C62" i="4" s="1"/>
  <c r="D255" i="28"/>
  <c r="C66" i="4" s="1"/>
  <c r="D259" i="28"/>
  <c r="C70" i="4" s="1"/>
  <c r="D263" i="28"/>
  <c r="C75" i="4" s="1"/>
  <c r="D267" i="28"/>
  <c r="D271" i="28"/>
  <c r="D8" i="36" s="1"/>
  <c r="D275" i="28"/>
  <c r="N6" i="36" s="1"/>
  <c r="D279" i="28"/>
  <c r="AM6" i="36" s="1"/>
  <c r="D283" i="28"/>
  <c r="N2" i="36" s="1"/>
  <c r="D287" i="28"/>
  <c r="E12" i="36" s="1"/>
  <c r="D291" i="28"/>
  <c r="I12" i="36" s="1"/>
  <c r="D295" i="28"/>
  <c r="M12" i="36" s="1"/>
  <c r="D299" i="28"/>
  <c r="D303" i="28"/>
  <c r="U12" i="36" s="1"/>
  <c r="D307" i="28"/>
  <c r="Y12" i="36" s="1"/>
  <c r="D311" i="28"/>
  <c r="AC12" i="36" s="1"/>
  <c r="D315" i="28"/>
  <c r="AG12" i="36" s="1"/>
  <c r="D319" i="28"/>
  <c r="AL12" i="36" s="1"/>
  <c r="D323" i="28"/>
  <c r="AP12" i="36" s="1"/>
  <c r="D327" i="28"/>
  <c r="D127" i="36" s="1"/>
  <c r="D331" i="28"/>
  <c r="D335" i="28"/>
  <c r="D135" i="36" s="1"/>
  <c r="D339" i="28"/>
  <c r="D139" i="36" s="1"/>
  <c r="D343" i="28"/>
  <c r="G126" i="36" s="1"/>
  <c r="D50" i="28"/>
  <c r="D58" i="28"/>
  <c r="A5" i="1" s="1"/>
  <c r="D66" i="28"/>
  <c r="A13" i="1" s="1"/>
  <c r="D74" i="28"/>
  <c r="S21" i="1" s="1"/>
  <c r="D82" i="28"/>
  <c r="S34" i="1" s="1"/>
  <c r="D90" i="28"/>
  <c r="T41" i="1" s="1"/>
  <c r="D98" i="28"/>
  <c r="T47" i="1" s="1"/>
  <c r="D106" i="28"/>
  <c r="D114" i="28"/>
  <c r="D122" i="28"/>
  <c r="D130" i="28"/>
  <c r="D138" i="28"/>
  <c r="E61" i="1" s="1"/>
  <c r="D146" i="28"/>
  <c r="D75" i="1" s="1"/>
  <c r="D154" i="28"/>
  <c r="B24" i="27" s="1"/>
  <c r="D162" i="28"/>
  <c r="C3" i="2" s="1"/>
  <c r="D170" i="28"/>
  <c r="L9" i="2" s="1"/>
  <c r="D178" i="28"/>
  <c r="X9" i="2" s="1"/>
  <c r="I3" i="2" s="1"/>
  <c r="D186" i="28"/>
  <c r="H10" i="2" s="1"/>
  <c r="D194" i="28"/>
  <c r="D202" i="28"/>
  <c r="C9" i="4" s="1"/>
  <c r="D210" i="28"/>
  <c r="C18" i="4" s="1"/>
  <c r="D218" i="28"/>
  <c r="C27" i="4" s="1"/>
  <c r="D226" i="28"/>
  <c r="C35" i="4" s="1"/>
  <c r="D234" i="28"/>
  <c r="C44" i="4" s="1"/>
  <c r="D242" i="28"/>
  <c r="C53" i="4" s="1"/>
  <c r="D250" i="28"/>
  <c r="C61" i="4" s="1"/>
  <c r="D258" i="28"/>
  <c r="C69" i="4" s="1"/>
  <c r="D266" i="28"/>
  <c r="D3" i="4" s="1"/>
  <c r="D274" i="28"/>
  <c r="M6" i="36" s="1"/>
  <c r="D282" i="28"/>
  <c r="AL4" i="36" s="1"/>
  <c r="D290" i="28"/>
  <c r="H12" i="36" s="1"/>
  <c r="D298" i="28"/>
  <c r="P12" i="36" s="1"/>
  <c r="D306" i="28"/>
  <c r="X12" i="36" s="1"/>
  <c r="D314" i="28"/>
  <c r="AF12" i="36" s="1"/>
  <c r="D322" i="28"/>
  <c r="AO12" i="36" s="1"/>
  <c r="D330" i="28"/>
  <c r="D130" i="36" s="1"/>
  <c r="D338" i="28"/>
  <c r="D138" i="36" s="1"/>
  <c r="D346" i="28"/>
  <c r="G129" i="36" s="1"/>
  <c r="D351" i="28"/>
  <c r="G134" i="36" s="1"/>
  <c r="D356" i="28"/>
  <c r="G139" i="36" s="1"/>
  <c r="D362" i="28"/>
  <c r="G145" i="36" s="1"/>
  <c r="D367" i="28"/>
  <c r="G150" i="36" s="1"/>
  <c r="D372" i="28"/>
  <c r="G155" i="36" s="1"/>
  <c r="D378" i="28"/>
  <c r="G161" i="36" s="1"/>
  <c r="D383" i="28"/>
  <c r="G166" i="36" s="1"/>
  <c r="D388" i="28"/>
  <c r="G171" i="36" s="1"/>
  <c r="D392" i="28"/>
  <c r="G175" i="36" s="1"/>
  <c r="D396" i="28"/>
  <c r="G179" i="36" s="1"/>
  <c r="D400" i="28"/>
  <c r="G183" i="36" s="1"/>
  <c r="D404" i="28"/>
  <c r="G187" i="36" s="1"/>
  <c r="D408" i="28"/>
  <c r="G191" i="36" s="1"/>
  <c r="D412" i="28"/>
  <c r="G195" i="36" s="1"/>
  <c r="D416" i="28"/>
  <c r="G199" i="36" s="1"/>
  <c r="D420" i="28"/>
  <c r="G203" i="36" s="1"/>
  <c r="D424" i="28"/>
  <c r="G207" i="36" s="1"/>
  <c r="D428" i="28"/>
  <c r="D432" i="28"/>
  <c r="H131" i="36" s="1"/>
  <c r="D436" i="28"/>
  <c r="D440" i="28"/>
  <c r="H139" i="36" s="1"/>
  <c r="D444" i="28"/>
  <c r="H143" i="36" s="1"/>
  <c r="D448" i="28"/>
  <c r="H147" i="36" s="1"/>
  <c r="D452" i="28"/>
  <c r="H151" i="36" s="1"/>
  <c r="D456" i="28"/>
  <c r="H155" i="36" s="1"/>
  <c r="D460" i="28"/>
  <c r="H159" i="36" s="1"/>
  <c r="D464" i="28"/>
  <c r="H163" i="36" s="1"/>
  <c r="D468" i="28"/>
  <c r="H167" i="36" s="1"/>
  <c r="D472" i="28"/>
  <c r="H171" i="36" s="1"/>
  <c r="D476" i="28"/>
  <c r="H175" i="36" s="1"/>
  <c r="D480" i="28"/>
  <c r="H179" i="36" s="1"/>
  <c r="D484" i="28"/>
  <c r="H183" i="36" s="1"/>
  <c r="D488" i="28"/>
  <c r="H187" i="36" s="1"/>
  <c r="D492" i="28"/>
  <c r="H191" i="36" s="1"/>
  <c r="D496" i="28"/>
  <c r="H195" i="36" s="1"/>
  <c r="D500" i="28"/>
  <c r="H199" i="36" s="1"/>
  <c r="D504" i="28"/>
  <c r="H203" i="36" s="1"/>
  <c r="D508" i="28"/>
  <c r="H207" i="36" s="1"/>
  <c r="D512" i="28"/>
  <c r="D516" i="28"/>
  <c r="L131" i="36" s="1"/>
  <c r="D520" i="28"/>
  <c r="L135" i="36" s="1"/>
  <c r="D524" i="28"/>
  <c r="L139" i="36" s="1"/>
  <c r="D528" i="28"/>
  <c r="L143" i="36" s="1"/>
  <c r="D532" i="28"/>
  <c r="L147" i="36" s="1"/>
  <c r="D536" i="28"/>
  <c r="L151" i="36" s="1"/>
  <c r="D540" i="28"/>
  <c r="L155" i="36" s="1"/>
  <c r="D544" i="28"/>
  <c r="L159" i="36" s="1"/>
  <c r="D548" i="28"/>
  <c r="L163" i="36" s="1"/>
  <c r="D552" i="28"/>
  <c r="D556" i="28"/>
  <c r="L171" i="36" s="1"/>
  <c r="D560" i="28"/>
  <c r="L175" i="36" s="1"/>
  <c r="D564" i="28"/>
  <c r="L179" i="36" s="1"/>
  <c r="D568" i="28"/>
  <c r="L183" i="36" s="1"/>
  <c r="D572" i="28"/>
  <c r="L187" i="36" s="1"/>
  <c r="D576" i="28"/>
  <c r="L191" i="36" s="1"/>
  <c r="D580" i="28"/>
  <c r="L195" i="36" s="1"/>
  <c r="D584" i="28"/>
  <c r="L199" i="36" s="1"/>
  <c r="D588" i="28"/>
  <c r="L203" i="36" s="1"/>
  <c r="D592" i="28"/>
  <c r="L207" i="36" s="1"/>
  <c r="D596" i="28"/>
  <c r="D600" i="28"/>
  <c r="L215" i="36" s="1"/>
  <c r="D604" i="28"/>
  <c r="L219" i="36" s="1"/>
  <c r="D608" i="28"/>
  <c r="L223" i="36" s="1"/>
  <c r="D612" i="28"/>
  <c r="L227" i="36" s="1"/>
  <c r="D616" i="28"/>
  <c r="L231" i="36" s="1"/>
  <c r="D620" i="28"/>
  <c r="D624" i="28"/>
  <c r="D628" i="28"/>
  <c r="L243" i="36" s="1"/>
  <c r="D632" i="28"/>
  <c r="L247" i="36" s="1"/>
  <c r="D636" i="28"/>
  <c r="L251" i="36" s="1"/>
  <c r="D640" i="28"/>
  <c r="D644" i="28"/>
  <c r="L259" i="36" s="1"/>
  <c r="D648" i="28"/>
  <c r="L263" i="36" s="1"/>
  <c r="D652" i="28"/>
  <c r="L267" i="36" s="1"/>
  <c r="D656" i="28"/>
  <c r="L271" i="36" s="1"/>
  <c r="D660" i="28"/>
  <c r="L275" i="36" s="1"/>
  <c r="D664" i="28"/>
  <c r="L279" i="36" s="1"/>
  <c r="D54" i="28"/>
  <c r="D62" i="28"/>
  <c r="A7" i="1" s="1"/>
  <c r="D70" i="28"/>
  <c r="C18" i="1" s="1"/>
  <c r="D78" i="28"/>
  <c r="D86" i="28"/>
  <c r="A37" i="1" s="1"/>
  <c r="D94" i="28"/>
  <c r="S44" i="1" s="1"/>
  <c r="D102" i="28"/>
  <c r="S57" i="1" s="1"/>
  <c r="D110" i="28"/>
  <c r="S64" i="1" s="1"/>
  <c r="D118" i="28"/>
  <c r="A54" i="1" s="1"/>
  <c r="D126" i="28"/>
  <c r="D134" i="28"/>
  <c r="D142" i="28"/>
  <c r="A36" i="1" s="1"/>
  <c r="D150" i="28"/>
  <c r="D158" i="28"/>
  <c r="H20" i="27" s="1"/>
  <c r="D166" i="28"/>
  <c r="E10" i="2" s="1"/>
  <c r="D174" i="28"/>
  <c r="R9" i="2" s="1"/>
  <c r="E3" i="2" s="1"/>
  <c r="D182" i="28"/>
  <c r="AF9" i="2" s="1"/>
  <c r="L3" i="2" s="1"/>
  <c r="D190" i="28"/>
  <c r="O10" i="2" s="1"/>
  <c r="AF10" i="2" s="1"/>
  <c r="D198" i="28"/>
  <c r="C5" i="4" s="1"/>
  <c r="D206" i="28"/>
  <c r="C13" i="4" s="1"/>
  <c r="D214" i="28"/>
  <c r="C22" i="4" s="1"/>
  <c r="D222" i="28"/>
  <c r="C31" i="4" s="1"/>
  <c r="D230" i="28"/>
  <c r="C40" i="4" s="1"/>
  <c r="D238" i="28"/>
  <c r="C48" i="4" s="1"/>
  <c r="D246" i="28"/>
  <c r="D254" i="28"/>
  <c r="C65" i="4" s="1"/>
  <c r="D262" i="28"/>
  <c r="C74" i="4" s="1"/>
  <c r="D270" i="28"/>
  <c r="D7" i="36" s="1"/>
  <c r="D278" i="28"/>
  <c r="Q7" i="36" s="1"/>
  <c r="D286" i="28"/>
  <c r="D12" i="36" s="1"/>
  <c r="D294" i="28"/>
  <c r="L12" i="36" s="1"/>
  <c r="D302" i="28"/>
  <c r="T12" i="36" s="1"/>
  <c r="D310" i="28"/>
  <c r="AB12" i="36" s="1"/>
  <c r="D318" i="28"/>
  <c r="AJ12" i="36" s="1"/>
  <c r="D326" i="28"/>
  <c r="D126" i="36" s="1"/>
  <c r="D334" i="28"/>
  <c r="D134" i="36" s="1"/>
  <c r="D342" i="28"/>
  <c r="G125" i="36" s="1"/>
  <c r="D348" i="28"/>
  <c r="G131" i="36" s="1"/>
  <c r="D354" i="28"/>
  <c r="G137" i="36" s="1"/>
  <c r="D359" i="28"/>
  <c r="G142" i="36" s="1"/>
  <c r="D364" i="28"/>
  <c r="G147" i="36" s="1"/>
  <c r="D370" i="28"/>
  <c r="D375" i="28"/>
  <c r="G158" i="36" s="1"/>
  <c r="D380" i="28"/>
  <c r="G163" i="36" s="1"/>
  <c r="D386" i="28"/>
  <c r="G169" i="36" s="1"/>
  <c r="D390" i="28"/>
  <c r="D394" i="28"/>
  <c r="G177" i="36" s="1"/>
  <c r="D398" i="28"/>
  <c r="G181" i="36" s="1"/>
  <c r="D402" i="28"/>
  <c r="G185" i="36" s="1"/>
  <c r="D406" i="28"/>
  <c r="G189" i="36" s="1"/>
  <c r="D410" i="28"/>
  <c r="G193" i="36" s="1"/>
  <c r="D414" i="28"/>
  <c r="G197" i="36" s="1"/>
  <c r="D418" i="28"/>
  <c r="G201" i="36" s="1"/>
  <c r="D422" i="28"/>
  <c r="G205" i="36" s="1"/>
  <c r="D426" i="28"/>
  <c r="H125" i="36" s="1"/>
  <c r="D430" i="28"/>
  <c r="H129" i="36" s="1"/>
  <c r="D434" i="28"/>
  <c r="H133" i="36" s="1"/>
  <c r="D438" i="28"/>
  <c r="D442" i="28"/>
  <c r="H141" i="36" s="1"/>
  <c r="D446" i="28"/>
  <c r="H145" i="36" s="1"/>
  <c r="D450" i="28"/>
  <c r="H149" i="36" s="1"/>
  <c r="D454" i="28"/>
  <c r="H153" i="36" s="1"/>
  <c r="D458" i="28"/>
  <c r="H157" i="36" s="1"/>
  <c r="D462" i="28"/>
  <c r="H161" i="36" s="1"/>
  <c r="D466" i="28"/>
  <c r="H165" i="36" s="1"/>
  <c r="D470" i="28"/>
  <c r="H169" i="36" s="1"/>
  <c r="D474" i="28"/>
  <c r="H173" i="36" s="1"/>
  <c r="D478" i="28"/>
  <c r="H177" i="36" s="1"/>
  <c r="D482" i="28"/>
  <c r="H181" i="36" s="1"/>
  <c r="D486" i="28"/>
  <c r="H185" i="36" s="1"/>
  <c r="D490" i="28"/>
  <c r="H189" i="36" s="1"/>
  <c r="D494" i="28"/>
  <c r="H193" i="36" s="1"/>
  <c r="D498" i="28"/>
  <c r="H197" i="36" s="1"/>
  <c r="D502" i="28"/>
  <c r="H201" i="36" s="1"/>
  <c r="D506" i="28"/>
  <c r="H205" i="36" s="1"/>
  <c r="D510" i="28"/>
  <c r="L125" i="36" s="1"/>
  <c r="D514" i="28"/>
  <c r="L129" i="36" s="1"/>
  <c r="D518" i="28"/>
  <c r="L133" i="36" s="1"/>
  <c r="D522" i="28"/>
  <c r="L137" i="36" s="1"/>
  <c r="D526" i="28"/>
  <c r="L141" i="36" s="1"/>
  <c r="D530" i="28"/>
  <c r="L145" i="36" s="1"/>
  <c r="D534" i="28"/>
  <c r="L149" i="36" s="1"/>
  <c r="D538" i="28"/>
  <c r="L153" i="36" s="1"/>
  <c r="D542" i="28"/>
  <c r="L157" i="36" s="1"/>
  <c r="D546" i="28"/>
  <c r="L161" i="36" s="1"/>
  <c r="D56" i="28"/>
  <c r="A3" i="1" s="1"/>
  <c r="D64" i="28"/>
  <c r="A10" i="1" s="1"/>
  <c r="D72" i="28"/>
  <c r="A19" i="1" s="1"/>
  <c r="D80" i="28"/>
  <c r="A30" i="1" s="1"/>
  <c r="D88" i="28"/>
  <c r="B39" i="1" s="1"/>
  <c r="D96" i="28"/>
  <c r="B46" i="1" s="1"/>
  <c r="D104" i="28"/>
  <c r="B58" i="1" s="1"/>
  <c r="D112" i="28"/>
  <c r="A65" i="1" s="1"/>
  <c r="S65" i="1" s="1"/>
  <c r="D120" i="28"/>
  <c r="D128" i="28"/>
  <c r="D136" i="28"/>
  <c r="D18" i="1" s="1"/>
  <c r="D144" i="28"/>
  <c r="B76" i="1" s="1"/>
  <c r="D152" i="28"/>
  <c r="B22" i="27" s="1"/>
  <c r="D160" i="28"/>
  <c r="A1" i="2" s="1"/>
  <c r="D168" i="28"/>
  <c r="G9" i="2" s="1"/>
  <c r="D176" i="28"/>
  <c r="T9" i="2" s="1"/>
  <c r="G3" i="2" s="1"/>
  <c r="D184" i="28"/>
  <c r="C10" i="2" s="1"/>
  <c r="D192" i="28"/>
  <c r="O4" i="2" s="1"/>
  <c r="D200" i="28"/>
  <c r="C7" i="4" s="1"/>
  <c r="D208" i="28"/>
  <c r="C15" i="4" s="1"/>
  <c r="D216" i="28"/>
  <c r="C25" i="4" s="1"/>
  <c r="D224" i="28"/>
  <c r="C33" i="4" s="1"/>
  <c r="D232" i="28"/>
  <c r="C42" i="4" s="1"/>
  <c r="D240" i="28"/>
  <c r="C50" i="4" s="1"/>
  <c r="D248" i="28"/>
  <c r="D256" i="28"/>
  <c r="C67" i="4" s="1"/>
  <c r="D264" i="28"/>
  <c r="C76" i="4" s="1"/>
  <c r="D272" i="28"/>
  <c r="I7" i="36" s="1"/>
  <c r="D280" i="28"/>
  <c r="AM7" i="36" s="1"/>
  <c r="D288" i="28"/>
  <c r="F12" i="36" s="1"/>
  <c r="D296" i="28"/>
  <c r="N12" i="36" s="1"/>
  <c r="D304" i="28"/>
  <c r="V12" i="36" s="1"/>
  <c r="AF7" i="36" s="1"/>
  <c r="AF6" i="36" s="1"/>
  <c r="D312" i="28"/>
  <c r="AD12" i="36" s="1"/>
  <c r="D320" i="28"/>
  <c r="AM12" i="36" s="1"/>
  <c r="D328" i="28"/>
  <c r="D128" i="36" s="1"/>
  <c r="D336" i="28"/>
  <c r="D136" i="36" s="1"/>
  <c r="D344" i="28"/>
  <c r="D350" i="28"/>
  <c r="G133" i="36" s="1"/>
  <c r="D355" i="28"/>
  <c r="G138" i="36" s="1"/>
  <c r="D360" i="28"/>
  <c r="G143" i="36" s="1"/>
  <c r="D366" i="28"/>
  <c r="G149" i="36" s="1"/>
  <c r="D371" i="28"/>
  <c r="G154" i="36" s="1"/>
  <c r="D376" i="28"/>
  <c r="G159" i="36" s="1"/>
  <c r="D382" i="28"/>
  <c r="G165" i="36" s="1"/>
  <c r="D387" i="28"/>
  <c r="G170" i="36" s="1"/>
  <c r="D391" i="28"/>
  <c r="G174" i="36" s="1"/>
  <c r="D395" i="28"/>
  <c r="G178" i="36" s="1"/>
  <c r="D399" i="28"/>
  <c r="G182" i="36" s="1"/>
  <c r="D403" i="28"/>
  <c r="D407" i="28"/>
  <c r="G190" i="36" s="1"/>
  <c r="D411" i="28"/>
  <c r="G194" i="36" s="1"/>
  <c r="D415" i="28"/>
  <c r="G198" i="36" s="1"/>
  <c r="D419" i="28"/>
  <c r="D423" i="28"/>
  <c r="G206" i="36" s="1"/>
  <c r="D427" i="28"/>
  <c r="H126" i="36" s="1"/>
  <c r="D431" i="28"/>
  <c r="H130" i="36" s="1"/>
  <c r="D435" i="28"/>
  <c r="H134" i="36" s="1"/>
  <c r="D439" i="28"/>
  <c r="H138" i="36" s="1"/>
  <c r="D443" i="28"/>
  <c r="H142" i="36" s="1"/>
  <c r="D447" i="28"/>
  <c r="H146" i="36" s="1"/>
  <c r="D451" i="28"/>
  <c r="H150" i="36" s="1"/>
  <c r="D455" i="28"/>
  <c r="H154" i="36" s="1"/>
  <c r="D459" i="28"/>
  <c r="H158" i="36" s="1"/>
  <c r="D463" i="28"/>
  <c r="H162" i="36" s="1"/>
  <c r="D467" i="28"/>
  <c r="H166" i="36" s="1"/>
  <c r="D471" i="28"/>
  <c r="H170" i="36" s="1"/>
  <c r="D475" i="28"/>
  <c r="H174" i="36" s="1"/>
  <c r="D479" i="28"/>
  <c r="H178" i="36" s="1"/>
  <c r="D483" i="28"/>
  <c r="H182" i="36" s="1"/>
  <c r="D487" i="28"/>
  <c r="H186" i="36" s="1"/>
  <c r="D491" i="28"/>
  <c r="H190" i="36" s="1"/>
  <c r="D495" i="28"/>
  <c r="H194" i="36" s="1"/>
  <c r="D499" i="28"/>
  <c r="H198" i="36" s="1"/>
  <c r="D503" i="28"/>
  <c r="H202" i="36" s="1"/>
  <c r="D507" i="28"/>
  <c r="H206" i="36" s="1"/>
  <c r="D511" i="28"/>
  <c r="L126" i="36" s="1"/>
  <c r="D515" i="28"/>
  <c r="L130" i="36" s="1"/>
  <c r="D519" i="28"/>
  <c r="L134" i="36" s="1"/>
  <c r="D523" i="28"/>
  <c r="D527" i="28"/>
  <c r="L142" i="36" s="1"/>
  <c r="D531" i="28"/>
  <c r="L146" i="36" s="1"/>
  <c r="D535" i="28"/>
  <c r="L150" i="36" s="1"/>
  <c r="D52" i="28"/>
  <c r="D84" i="28"/>
  <c r="S33" i="1" s="1"/>
  <c r="D116" i="28"/>
  <c r="S52" i="1" s="1"/>
  <c r="D148" i="28"/>
  <c r="C87" i="1" s="1"/>
  <c r="D180" i="28"/>
  <c r="AD9" i="2" s="1"/>
  <c r="K3" i="2" s="1"/>
  <c r="B7" i="2" s="1"/>
  <c r="D212" i="28"/>
  <c r="C20" i="4" s="1"/>
  <c r="D244" i="28"/>
  <c r="C55" i="4" s="1"/>
  <c r="D276" i="28"/>
  <c r="O6" i="36" s="1"/>
  <c r="D308" i="28"/>
  <c r="Z12" i="36" s="1"/>
  <c r="D340" i="28"/>
  <c r="D140" i="36" s="1"/>
  <c r="D363" i="28"/>
  <c r="G146" i="36" s="1"/>
  <c r="D384" i="28"/>
  <c r="G167" i="36" s="1"/>
  <c r="D401" i="28"/>
  <c r="G184" i="36" s="1"/>
  <c r="D417" i="28"/>
  <c r="G200" i="36" s="1"/>
  <c r="D433" i="28"/>
  <c r="H132" i="36" s="1"/>
  <c r="D449" i="28"/>
  <c r="H148" i="36" s="1"/>
  <c r="D465" i="28"/>
  <c r="H164" i="36" s="1"/>
  <c r="D481" i="28"/>
  <c r="H180" i="36" s="1"/>
  <c r="D497" i="28"/>
  <c r="H196" i="36" s="1"/>
  <c r="D513" i="28"/>
  <c r="L128" i="36" s="1"/>
  <c r="D529" i="28"/>
  <c r="L144" i="36" s="1"/>
  <c r="D541" i="28"/>
  <c r="L156" i="36" s="1"/>
  <c r="D549" i="28"/>
  <c r="L164" i="36" s="1"/>
  <c r="D554" i="28"/>
  <c r="L169" i="36" s="1"/>
  <c r="D559" i="28"/>
  <c r="L174" i="36" s="1"/>
  <c r="D565" i="28"/>
  <c r="L180" i="36" s="1"/>
  <c r="D570" i="28"/>
  <c r="D575" i="28"/>
  <c r="L190" i="36" s="1"/>
  <c r="D581" i="28"/>
  <c r="L196" i="36" s="1"/>
  <c r="D586" i="28"/>
  <c r="L201" i="36" s="1"/>
  <c r="D591" i="28"/>
  <c r="L206" i="36" s="1"/>
  <c r="D597" i="28"/>
  <c r="L212" i="36" s="1"/>
  <c r="D602" i="28"/>
  <c r="L217" i="36" s="1"/>
  <c r="D607" i="28"/>
  <c r="L222" i="36" s="1"/>
  <c r="D613" i="28"/>
  <c r="L228" i="36" s="1"/>
  <c r="D618" i="28"/>
  <c r="L233" i="36" s="1"/>
  <c r="D623" i="28"/>
  <c r="L238" i="36" s="1"/>
  <c r="D629" i="28"/>
  <c r="L244" i="36" s="1"/>
  <c r="D634" i="28"/>
  <c r="L249" i="36" s="1"/>
  <c r="D639" i="28"/>
  <c r="L254" i="36" s="1"/>
  <c r="D645" i="28"/>
  <c r="L260" i="36" s="1"/>
  <c r="D650" i="28"/>
  <c r="L265" i="36" s="1"/>
  <c r="D655" i="28"/>
  <c r="L270" i="36" s="1"/>
  <c r="D661" i="28"/>
  <c r="L276" i="36" s="1"/>
  <c r="D666" i="28"/>
  <c r="L281" i="36" s="1"/>
  <c r="D670" i="28"/>
  <c r="L285" i="36" s="1"/>
  <c r="D674" i="28"/>
  <c r="L289" i="36" s="1"/>
  <c r="D678" i="28"/>
  <c r="L293" i="36" s="1"/>
  <c r="D682" i="28"/>
  <c r="L297" i="36" s="1"/>
  <c r="D686" i="28"/>
  <c r="L301" i="36" s="1"/>
  <c r="D690" i="28"/>
  <c r="D694" i="28"/>
  <c r="L309" i="36" s="1"/>
  <c r="D698" i="28"/>
  <c r="L313" i="36" s="1"/>
  <c r="D702" i="28"/>
  <c r="L317" i="36" s="1"/>
  <c r="D706" i="28"/>
  <c r="D710" i="28"/>
  <c r="D714" i="28"/>
  <c r="AA7" i="36" s="1"/>
  <c r="D718" i="28"/>
  <c r="AE8" i="36" s="1"/>
  <c r="D722" i="28"/>
  <c r="X10" i="36" s="1"/>
  <c r="D726" i="28"/>
  <c r="Q3" i="36" s="1"/>
  <c r="D730" i="28"/>
  <c r="S11" i="1" s="1"/>
  <c r="D734" i="28"/>
  <c r="E2" i="35" s="1"/>
  <c r="D738" i="28"/>
  <c r="H4" i="35" s="1"/>
  <c r="D742" i="28"/>
  <c r="D16" i="35" s="1"/>
  <c r="D746" i="28"/>
  <c r="B60" i="35" s="1"/>
  <c r="D750" i="28"/>
  <c r="B64" i="35" s="1"/>
  <c r="D754" i="28"/>
  <c r="B68" i="35" s="1"/>
  <c r="D758" i="28"/>
  <c r="F60" i="35" s="1"/>
  <c r="D762" i="28"/>
  <c r="F64" i="35" s="1"/>
  <c r="D766" i="28"/>
  <c r="F68" i="35" s="1"/>
  <c r="D770" i="28"/>
  <c r="H60" i="35" s="1"/>
  <c r="D774" i="28"/>
  <c r="H64" i="35" s="1"/>
  <c r="D778" i="28"/>
  <c r="H68" i="35" s="1"/>
  <c r="D782" i="28"/>
  <c r="C91" i="35" s="1"/>
  <c r="D786" i="28"/>
  <c r="C95" i="35" s="1"/>
  <c r="D790" i="28"/>
  <c r="F93" i="35" s="1"/>
  <c r="D794" i="28"/>
  <c r="H91" i="35" s="1"/>
  <c r="D798" i="28"/>
  <c r="H95" i="35" s="1"/>
  <c r="D802" i="28"/>
  <c r="D806" i="28"/>
  <c r="B79" i="35" s="1"/>
  <c r="D810" i="28"/>
  <c r="B83" i="35" s="1"/>
  <c r="D814" i="28"/>
  <c r="B87" i="35" s="1"/>
  <c r="D818" i="28"/>
  <c r="F77" i="35" s="1"/>
  <c r="D822" i="28"/>
  <c r="F81" i="35" s="1"/>
  <c r="D826" i="28"/>
  <c r="H75" i="35" s="1"/>
  <c r="D830" i="28"/>
  <c r="H79" i="35" s="1"/>
  <c r="D834" i="28"/>
  <c r="H83" i="35" s="1"/>
  <c r="D838" i="28"/>
  <c r="H87" i="35" s="1"/>
  <c r="D842" i="28"/>
  <c r="B101" i="35" s="1"/>
  <c r="D846" i="28"/>
  <c r="D850" i="28"/>
  <c r="B109" i="35" s="1"/>
  <c r="D854" i="28"/>
  <c r="E101" i="35" s="1"/>
  <c r="D858" i="28"/>
  <c r="E105" i="35" s="1"/>
  <c r="D862" i="28"/>
  <c r="G109" i="35" s="1"/>
  <c r="D866" i="28"/>
  <c r="E110" i="35" s="1"/>
  <c r="D870" i="28"/>
  <c r="I105" i="35" s="1"/>
  <c r="D874" i="28"/>
  <c r="D878" i="28"/>
  <c r="A5" i="37" s="1"/>
  <c r="D882" i="28"/>
  <c r="D886" i="28"/>
  <c r="G10" i="37" s="1"/>
  <c r="D890" i="28"/>
  <c r="D14" i="37" s="1"/>
  <c r="D894" i="28"/>
  <c r="B18" i="37" s="1"/>
  <c r="D898" i="28"/>
  <c r="A23" i="37" s="1"/>
  <c r="D902" i="28"/>
  <c r="K23" i="37" s="1"/>
  <c r="D906" i="28"/>
  <c r="B26" i="37" s="1"/>
  <c r="D910" i="28"/>
  <c r="B32" i="37" s="1"/>
  <c r="D914" i="28"/>
  <c r="B36" i="37" s="1"/>
  <c r="D918" i="28"/>
  <c r="D28" i="37" s="1"/>
  <c r="D922" i="28"/>
  <c r="D40" i="37" s="1"/>
  <c r="D68" i="28"/>
  <c r="D100" i="28"/>
  <c r="S49" i="1" s="1"/>
  <c r="D132" i="28"/>
  <c r="D164" i="28"/>
  <c r="B9" i="2" s="1"/>
  <c r="D196" i="28"/>
  <c r="C3" i="4" s="1"/>
  <c r="D228" i="28"/>
  <c r="C38" i="4" s="1"/>
  <c r="D260" i="28"/>
  <c r="C72" i="4" s="1"/>
  <c r="D292" i="28"/>
  <c r="J12" i="36" s="1"/>
  <c r="D324" i="28"/>
  <c r="D123" i="36" s="1"/>
  <c r="D352" i="28"/>
  <c r="G135" i="36" s="1"/>
  <c r="D374" i="28"/>
  <c r="G157" i="36" s="1"/>
  <c r="D393" i="28"/>
  <c r="G176" i="36" s="1"/>
  <c r="D409" i="28"/>
  <c r="G192" i="36" s="1"/>
  <c r="D425" i="28"/>
  <c r="H123" i="36" s="1"/>
  <c r="D441" i="28"/>
  <c r="H140" i="36" s="1"/>
  <c r="D457" i="28"/>
  <c r="H156" i="36" s="1"/>
  <c r="D473" i="28"/>
  <c r="H172" i="36" s="1"/>
  <c r="D489" i="28"/>
  <c r="H188" i="36" s="1"/>
  <c r="D505" i="28"/>
  <c r="H204" i="36" s="1"/>
  <c r="D521" i="28"/>
  <c r="L136" i="36" s="1"/>
  <c r="D537" i="28"/>
  <c r="L152" i="36" s="1"/>
  <c r="D545" i="28"/>
  <c r="L160" i="36" s="1"/>
  <c r="D551" i="28"/>
  <c r="L166" i="36" s="1"/>
  <c r="D557" i="28"/>
  <c r="L172" i="36" s="1"/>
  <c r="D562" i="28"/>
  <c r="L177" i="36" s="1"/>
  <c r="D567" i="28"/>
  <c r="D573" i="28"/>
  <c r="L188" i="36" s="1"/>
  <c r="D578" i="28"/>
  <c r="L193" i="36" s="1"/>
  <c r="D583" i="28"/>
  <c r="L198" i="36" s="1"/>
  <c r="D589" i="28"/>
  <c r="L204" i="36" s="1"/>
  <c r="D594" i="28"/>
  <c r="L209" i="36" s="1"/>
  <c r="D599" i="28"/>
  <c r="L214" i="36" s="1"/>
  <c r="D605" i="28"/>
  <c r="L220" i="36" s="1"/>
  <c r="D610" i="28"/>
  <c r="D615" i="28"/>
  <c r="L230" i="36" s="1"/>
  <c r="D621" i="28"/>
  <c r="L236" i="36" s="1"/>
  <c r="D626" i="28"/>
  <c r="L241" i="36" s="1"/>
  <c r="D631" i="28"/>
  <c r="L246" i="36" s="1"/>
  <c r="D637" i="28"/>
  <c r="L252" i="36" s="1"/>
  <c r="D642" i="28"/>
  <c r="L257" i="36" s="1"/>
  <c r="D647" i="28"/>
  <c r="L262" i="36" s="1"/>
  <c r="D653" i="28"/>
  <c r="L268" i="36" s="1"/>
  <c r="D658" i="28"/>
  <c r="L273" i="36" s="1"/>
  <c r="D663" i="28"/>
  <c r="L278" i="36" s="1"/>
  <c r="D668" i="28"/>
  <c r="L283" i="36" s="1"/>
  <c r="D672" i="28"/>
  <c r="L287" i="36" s="1"/>
  <c r="D676" i="28"/>
  <c r="L291" i="36" s="1"/>
  <c r="D680" i="28"/>
  <c r="L295" i="36" s="1"/>
  <c r="D684" i="28"/>
  <c r="L299" i="36" s="1"/>
  <c r="D688" i="28"/>
  <c r="L303" i="36" s="1"/>
  <c r="D692" i="28"/>
  <c r="L307" i="36" s="1"/>
  <c r="D696" i="28"/>
  <c r="L311" i="36" s="1"/>
  <c r="D700" i="28"/>
  <c r="L315" i="36" s="1"/>
  <c r="D704" i="28"/>
  <c r="D708" i="28"/>
  <c r="D712" i="28"/>
  <c r="D716" i="28"/>
  <c r="AE6" i="36" s="1"/>
  <c r="D720" i="28"/>
  <c r="D724" i="28"/>
  <c r="AH10" i="36" s="1"/>
  <c r="D728" i="28"/>
  <c r="AA8" i="36" s="1"/>
  <c r="D732" i="28"/>
  <c r="D736" i="28"/>
  <c r="D740" i="28"/>
  <c r="J4" i="35" s="1"/>
  <c r="D744" i="28"/>
  <c r="B58" i="35" s="1"/>
  <c r="D748" i="28"/>
  <c r="B62" i="35" s="1"/>
  <c r="D752" i="28"/>
  <c r="B66" i="35" s="1"/>
  <c r="D756" i="28"/>
  <c r="B70" i="35" s="1"/>
  <c r="D760" i="28"/>
  <c r="F62" i="35" s="1"/>
  <c r="D764" i="28"/>
  <c r="F66" i="35" s="1"/>
  <c r="D768" i="28"/>
  <c r="D772" i="28"/>
  <c r="H62" i="35" s="1"/>
  <c r="D776" i="28"/>
  <c r="H66" i="35" s="1"/>
  <c r="D780" i="28"/>
  <c r="H70" i="35" s="1"/>
  <c r="D784" i="28"/>
  <c r="D788" i="28"/>
  <c r="F91" i="35" s="1"/>
  <c r="D792" i="28"/>
  <c r="F95" i="35" s="1"/>
  <c r="D796" i="28"/>
  <c r="H93" i="35" s="1"/>
  <c r="D800" i="28"/>
  <c r="H73" i="35" s="1"/>
  <c r="D804" i="28"/>
  <c r="B77" i="35" s="1"/>
  <c r="D808" i="28"/>
  <c r="B81" i="35" s="1"/>
  <c r="D812" i="28"/>
  <c r="B85" i="35" s="1"/>
  <c r="D816" i="28"/>
  <c r="F75" i="35" s="1"/>
  <c r="D820" i="28"/>
  <c r="F79" i="35" s="1"/>
  <c r="D824" i="28"/>
  <c r="F83" i="35" s="1"/>
  <c r="D828" i="28"/>
  <c r="D832" i="28"/>
  <c r="H81" i="35" s="1"/>
  <c r="D76" i="28"/>
  <c r="S23" i="1" s="1"/>
  <c r="D108" i="28"/>
  <c r="D140" i="28"/>
  <c r="D172" i="28"/>
  <c r="O9" i="2" s="1"/>
  <c r="D204" i="28"/>
  <c r="C11" i="4" s="1"/>
  <c r="D236" i="28"/>
  <c r="C46" i="4" s="1"/>
  <c r="D268" i="28"/>
  <c r="D300" i="28"/>
  <c r="D332" i="28"/>
  <c r="D132" i="36" s="1"/>
  <c r="D358" i="28"/>
  <c r="G141" i="36" s="1"/>
  <c r="D379" i="28"/>
  <c r="G162" i="36" s="1"/>
  <c r="D397" i="28"/>
  <c r="G180" i="36" s="1"/>
  <c r="D413" i="28"/>
  <c r="G196" i="36" s="1"/>
  <c r="D429" i="28"/>
  <c r="H128" i="36" s="1"/>
  <c r="D445" i="28"/>
  <c r="H144" i="36" s="1"/>
  <c r="D461" i="28"/>
  <c r="H160" i="36" s="1"/>
  <c r="D477" i="28"/>
  <c r="H176" i="36" s="1"/>
  <c r="D493" i="28"/>
  <c r="H192" i="36" s="1"/>
  <c r="D509" i="28"/>
  <c r="L123" i="36" s="1"/>
  <c r="D525" i="28"/>
  <c r="L140" i="36" s="1"/>
  <c r="D539" i="28"/>
  <c r="L154" i="36" s="1"/>
  <c r="D547" i="28"/>
  <c r="L162" i="36" s="1"/>
  <c r="D553" i="28"/>
  <c r="L168" i="36" s="1"/>
  <c r="D558" i="28"/>
  <c r="L173" i="36" s="1"/>
  <c r="D563" i="28"/>
  <c r="L178" i="36" s="1"/>
  <c r="D569" i="28"/>
  <c r="L184" i="36" s="1"/>
  <c r="D574" i="28"/>
  <c r="D579" i="28"/>
  <c r="L194" i="36" s="1"/>
  <c r="D585" i="28"/>
  <c r="L200" i="36" s="1"/>
  <c r="D590" i="28"/>
  <c r="L205" i="36" s="1"/>
  <c r="D595" i="28"/>
  <c r="L210" i="36" s="1"/>
  <c r="D601" i="28"/>
  <c r="L216" i="36" s="1"/>
  <c r="D606" i="28"/>
  <c r="L221" i="36" s="1"/>
  <c r="D611" i="28"/>
  <c r="L226" i="36" s="1"/>
  <c r="D617" i="28"/>
  <c r="L232" i="36" s="1"/>
  <c r="D622" i="28"/>
  <c r="D627" i="28"/>
  <c r="L242" i="36" s="1"/>
  <c r="D633" i="28"/>
  <c r="L248" i="36" s="1"/>
  <c r="D638" i="28"/>
  <c r="L253" i="36" s="1"/>
  <c r="D643" i="28"/>
  <c r="D649" i="28"/>
  <c r="L264" i="36" s="1"/>
  <c r="D654" i="28"/>
  <c r="L269" i="36" s="1"/>
  <c r="D659" i="28"/>
  <c r="L274" i="36" s="1"/>
  <c r="D665" i="28"/>
  <c r="L280" i="36" s="1"/>
  <c r="D669" i="28"/>
  <c r="L284" i="36" s="1"/>
  <c r="D673" i="28"/>
  <c r="L288" i="36" s="1"/>
  <c r="D677" i="28"/>
  <c r="L292" i="36" s="1"/>
  <c r="D681" i="28"/>
  <c r="L296" i="36" s="1"/>
  <c r="D685" i="28"/>
  <c r="L300" i="36" s="1"/>
  <c r="D689" i="28"/>
  <c r="L304" i="36" s="1"/>
  <c r="D693" i="28"/>
  <c r="L308" i="36" s="1"/>
  <c r="D697" i="28"/>
  <c r="L312" i="36" s="1"/>
  <c r="D701" i="28"/>
  <c r="L316" i="36" s="1"/>
  <c r="D705" i="28"/>
  <c r="D709" i="28"/>
  <c r="D713" i="28"/>
  <c r="AA6" i="36" s="1"/>
  <c r="D717" i="28"/>
  <c r="AE4" i="36" s="1"/>
  <c r="D721" i="28"/>
  <c r="D10" i="36" s="1"/>
  <c r="D725" i="28"/>
  <c r="AL10" i="36" s="1"/>
  <c r="D729" i="28"/>
  <c r="AA4" i="36" s="1"/>
  <c r="D733" i="28"/>
  <c r="A1" i="37" s="1"/>
  <c r="D737" i="28"/>
  <c r="E4" i="35" s="1"/>
  <c r="D741" i="28"/>
  <c r="D745" i="28"/>
  <c r="B59" i="35" s="1"/>
  <c r="D749" i="28"/>
  <c r="B63" i="35" s="1"/>
  <c r="D753" i="28"/>
  <c r="B67" i="35" s="1"/>
  <c r="D757" i="28"/>
  <c r="F59" i="35" s="1"/>
  <c r="D761" i="28"/>
  <c r="F63" i="35" s="1"/>
  <c r="D765" i="28"/>
  <c r="F67" i="35" s="1"/>
  <c r="D769" i="28"/>
  <c r="H59" i="35" s="1"/>
  <c r="D773" i="28"/>
  <c r="H63" i="35" s="1"/>
  <c r="D777" i="28"/>
  <c r="H67" i="35" s="1"/>
  <c r="D781" i="28"/>
  <c r="B90" i="35" s="1"/>
  <c r="D785" i="28"/>
  <c r="C94" i="35" s="1"/>
  <c r="D789" i="28"/>
  <c r="F92" i="35" s="1"/>
  <c r="D793" i="28"/>
  <c r="F96" i="35" s="1"/>
  <c r="D797" i="28"/>
  <c r="H94" i="35" s="1"/>
  <c r="D801" i="28"/>
  <c r="B74" i="35" s="1"/>
  <c r="D805" i="28"/>
  <c r="B78" i="35" s="1"/>
  <c r="D809" i="28"/>
  <c r="B82" i="35" s="1"/>
  <c r="D813" i="28"/>
  <c r="B86" i="35" s="1"/>
  <c r="D817" i="28"/>
  <c r="F76" i="35" s="1"/>
  <c r="D821" i="28"/>
  <c r="F80" i="35" s="1"/>
  <c r="D825" i="28"/>
  <c r="H74" i="35" s="1"/>
  <c r="D829" i="28"/>
  <c r="H78" i="35" s="1"/>
  <c r="D60" i="28"/>
  <c r="E5" i="1" s="1"/>
  <c r="D188" i="28"/>
  <c r="J10" i="2" s="1"/>
  <c r="D316" i="28"/>
  <c r="D405" i="28"/>
  <c r="G188" i="36" s="1"/>
  <c r="D469" i="28"/>
  <c r="H168" i="36" s="1"/>
  <c r="D533" i="28"/>
  <c r="L148" i="36" s="1"/>
  <c r="D561" i="28"/>
  <c r="L176" i="36" s="1"/>
  <c r="D582" i="28"/>
  <c r="L197" i="36" s="1"/>
  <c r="D603" i="28"/>
  <c r="L218" i="36" s="1"/>
  <c r="D625" i="28"/>
  <c r="L240" i="36" s="1"/>
  <c r="D646" i="28"/>
  <c r="L261" i="36" s="1"/>
  <c r="D667" i="28"/>
  <c r="L282" i="36" s="1"/>
  <c r="D683" i="28"/>
  <c r="L298" i="36" s="1"/>
  <c r="D699" i="28"/>
  <c r="L314" i="36" s="1"/>
  <c r="D715" i="28"/>
  <c r="D731" i="28"/>
  <c r="D747" i="28"/>
  <c r="B61" i="35" s="1"/>
  <c r="D763" i="28"/>
  <c r="F65" i="35" s="1"/>
  <c r="D779" i="28"/>
  <c r="H69" i="35" s="1"/>
  <c r="D795" i="28"/>
  <c r="H92" i="35" s="1"/>
  <c r="D811" i="28"/>
  <c r="B84" i="35" s="1"/>
  <c r="D827" i="28"/>
  <c r="H76" i="35" s="1"/>
  <c r="D836" i="28"/>
  <c r="H85" i="35" s="1"/>
  <c r="D841" i="28"/>
  <c r="J75" i="35" s="1"/>
  <c r="D847" i="28"/>
  <c r="B106" i="35" s="1"/>
  <c r="D852" i="28"/>
  <c r="B111" i="35" s="1"/>
  <c r="D857" i="28"/>
  <c r="E104" i="35" s="1"/>
  <c r="D863" i="28"/>
  <c r="G110" i="35" s="1"/>
  <c r="D868" i="28"/>
  <c r="I103" i="35" s="1"/>
  <c r="D873" i="28"/>
  <c r="I109" i="35" s="1"/>
  <c r="D879" i="28"/>
  <c r="C7" i="37" s="1"/>
  <c r="D884" i="28"/>
  <c r="A12" i="37" s="1"/>
  <c r="D889" i="28"/>
  <c r="B13" i="37" s="1"/>
  <c r="D895" i="28"/>
  <c r="D19" i="37" s="1"/>
  <c r="D900" i="28"/>
  <c r="H23" i="37" s="1"/>
  <c r="D905" i="28"/>
  <c r="B25" i="37" s="1"/>
  <c r="D911" i="28"/>
  <c r="B33" i="37" s="1"/>
  <c r="D916" i="28"/>
  <c r="B38" i="37" s="1"/>
  <c r="D921" i="28"/>
  <c r="D39" i="37" s="1"/>
  <c r="D926" i="28"/>
  <c r="G45" i="37" s="1"/>
  <c r="D930" i="28"/>
  <c r="B49" i="37" s="1"/>
  <c r="D934" i="28"/>
  <c r="H53" i="37" s="1"/>
  <c r="D938" i="28"/>
  <c r="B61" i="37" s="1"/>
  <c r="D942" i="28"/>
  <c r="D946" i="28"/>
  <c r="D950" i="28"/>
  <c r="A6" i="9" s="1"/>
  <c r="D954" i="28"/>
  <c r="A10" i="9" s="1"/>
  <c r="D958" i="28"/>
  <c r="E4" i="9" s="1"/>
  <c r="D962" i="28"/>
  <c r="D966" i="28"/>
  <c r="D970" i="28"/>
  <c r="A14" i="16" s="1"/>
  <c r="D974" i="28"/>
  <c r="A30" i="16" s="1"/>
  <c r="D978" i="28"/>
  <c r="B9" i="16" s="1"/>
  <c r="D982" i="28"/>
  <c r="D986" i="28"/>
  <c r="D990" i="28"/>
  <c r="B22" i="16" s="1"/>
  <c r="D994" i="28"/>
  <c r="B30" i="16" s="1"/>
  <c r="D998" i="28"/>
  <c r="B38" i="16" s="1"/>
  <c r="D1002" i="28"/>
  <c r="D7" i="16" s="1"/>
  <c r="D1006" i="28"/>
  <c r="G25" i="17" s="1"/>
  <c r="D1010" i="28"/>
  <c r="B46" i="16" s="1"/>
  <c r="D1014" i="28"/>
  <c r="G47" i="16" s="1"/>
  <c r="D1018" i="28"/>
  <c r="S7" i="16" s="1"/>
  <c r="S47" i="16" s="1"/>
  <c r="D1022" i="28"/>
  <c r="A1" i="17" s="1"/>
  <c r="D1026" i="28"/>
  <c r="E3" i="17" s="1"/>
  <c r="E12" i="17" s="1"/>
  <c r="D1030" i="28"/>
  <c r="D12" i="17" s="1"/>
  <c r="D1034" i="28"/>
  <c r="A35" i="17" s="1"/>
  <c r="D1038" i="28"/>
  <c r="C25" i="17" s="1"/>
  <c r="D1042" i="28"/>
  <c r="B36" i="17" s="1"/>
  <c r="D1046" i="28"/>
  <c r="D49" i="17" s="1"/>
  <c r="D1050" i="28"/>
  <c r="D1054" i="28"/>
  <c r="D1058" i="28"/>
  <c r="D1062" i="28"/>
  <c r="D1066" i="28"/>
  <c r="D1070" i="28"/>
  <c r="D1074" i="28"/>
  <c r="D1078" i="28"/>
  <c r="D1082" i="28"/>
  <c r="D1086" i="28"/>
  <c r="D1090" i="28"/>
  <c r="D1094" i="28"/>
  <c r="D1098" i="28"/>
  <c r="D1102" i="28"/>
  <c r="D1106" i="28"/>
  <c r="D1110" i="28"/>
  <c r="D1114" i="28"/>
  <c r="D1118" i="28"/>
  <c r="D1122" i="28"/>
  <c r="D1126" i="28"/>
  <c r="D1130" i="28"/>
  <c r="D1134" i="28"/>
  <c r="D1138" i="28"/>
  <c r="D1142" i="28"/>
  <c r="D1146" i="28"/>
  <c r="D1150" i="28"/>
  <c r="D1154" i="28"/>
  <c r="D1158" i="28"/>
  <c r="D1166" i="28"/>
  <c r="D1170" i="28"/>
  <c r="D1182" i="28"/>
  <c r="D1190" i="28"/>
  <c r="D1198" i="28"/>
  <c r="D1214" i="28"/>
  <c r="D1226" i="28"/>
  <c r="D92" i="28"/>
  <c r="A43" i="1" s="1"/>
  <c r="D220" i="28"/>
  <c r="C29" i="4" s="1"/>
  <c r="D347" i="28"/>
  <c r="G130" i="36" s="1"/>
  <c r="D421" i="28"/>
  <c r="G204" i="36" s="1"/>
  <c r="D485" i="28"/>
  <c r="D543" i="28"/>
  <c r="L158" i="36" s="1"/>
  <c r="D566" i="28"/>
  <c r="L181" i="36" s="1"/>
  <c r="D587" i="28"/>
  <c r="L202" i="36" s="1"/>
  <c r="D609" i="28"/>
  <c r="L224" i="36" s="1"/>
  <c r="D630" i="28"/>
  <c r="D651" i="28"/>
  <c r="L266" i="36" s="1"/>
  <c r="D671" i="28"/>
  <c r="L286" i="36" s="1"/>
  <c r="D687" i="28"/>
  <c r="L302" i="36" s="1"/>
  <c r="D703" i="28"/>
  <c r="D719" i="28"/>
  <c r="AG4" i="36" s="1"/>
  <c r="D735" i="28"/>
  <c r="I3" i="35" s="1"/>
  <c r="D751" i="28"/>
  <c r="B65" i="35" s="1"/>
  <c r="D767" i="28"/>
  <c r="F69" i="35" s="1"/>
  <c r="D783" i="28"/>
  <c r="C92" i="35" s="1"/>
  <c r="D799" i="28"/>
  <c r="B73" i="35" s="1"/>
  <c r="D815" i="28"/>
  <c r="F74" i="35" s="1"/>
  <c r="D831" i="28"/>
  <c r="H80" i="35" s="1"/>
  <c r="D837" i="28"/>
  <c r="H86" i="35" s="1"/>
  <c r="D843" i="28"/>
  <c r="B102" i="35" s="1"/>
  <c r="D848" i="28"/>
  <c r="B107" i="35" s="1"/>
  <c r="D853" i="28"/>
  <c r="B112" i="35" s="1"/>
  <c r="D859" i="28"/>
  <c r="E106" i="35" s="1"/>
  <c r="D864" i="28"/>
  <c r="E108" i="35" s="1"/>
  <c r="D869" i="28"/>
  <c r="I104" i="35" s="1"/>
  <c r="D875" i="28"/>
  <c r="D2" i="37" s="1"/>
  <c r="D880" i="28"/>
  <c r="C8" i="37" s="1"/>
  <c r="D885" i="28"/>
  <c r="G9" i="37" s="1"/>
  <c r="D891" i="28"/>
  <c r="D15" i="37" s="1"/>
  <c r="D896" i="28"/>
  <c r="D20" i="37" s="1"/>
  <c r="D901" i="28"/>
  <c r="I23" i="37" s="1"/>
  <c r="D907" i="28"/>
  <c r="B27" i="37" s="1"/>
  <c r="D912" i="28"/>
  <c r="B34" i="37" s="1"/>
  <c r="D917" i="28"/>
  <c r="B39" i="37" s="1"/>
  <c r="D923" i="28"/>
  <c r="H41" i="37" s="1"/>
  <c r="D927" i="28"/>
  <c r="B46" i="37" s="1"/>
  <c r="D931" i="28"/>
  <c r="B50" i="37" s="1"/>
  <c r="D935" i="28"/>
  <c r="A55" i="37" s="1"/>
  <c r="D939" i="28"/>
  <c r="B64" i="37" s="1"/>
  <c r="D943" i="28"/>
  <c r="A1" i="9" s="1"/>
  <c r="D947" i="28"/>
  <c r="D951" i="28"/>
  <c r="D955" i="28"/>
  <c r="B4" i="9" s="1"/>
  <c r="D959" i="28"/>
  <c r="F4" i="9" s="1"/>
  <c r="D963" i="28"/>
  <c r="A1" i="16" s="1"/>
  <c r="D967" i="28"/>
  <c r="A7" i="16" s="1"/>
  <c r="D971" i="28"/>
  <c r="A25" i="16" s="1"/>
  <c r="D975" i="28"/>
  <c r="A37" i="16" s="1"/>
  <c r="D979" i="28"/>
  <c r="B10" i="16" s="1"/>
  <c r="D983" i="28"/>
  <c r="B15" i="16" s="1"/>
  <c r="D987" i="28"/>
  <c r="B19" i="16" s="1"/>
  <c r="D991" i="28"/>
  <c r="B25" i="16" s="1"/>
  <c r="D995" i="28"/>
  <c r="B33" i="16" s="1"/>
  <c r="D999" i="28"/>
  <c r="B39" i="16" s="1"/>
  <c r="D1003" i="28"/>
  <c r="E7" i="16" s="1"/>
  <c r="E47" i="16" s="1"/>
  <c r="D1007" i="28"/>
  <c r="J7" i="16" s="1"/>
  <c r="J47" i="16" s="1"/>
  <c r="D1011" i="28"/>
  <c r="A47" i="16" s="1"/>
  <c r="D1015" i="28"/>
  <c r="A43" i="16" s="1"/>
  <c r="D1019" i="28"/>
  <c r="AE7" i="16" s="1"/>
  <c r="AE47" i="16" s="1"/>
  <c r="D1023" i="28"/>
  <c r="C4" i="17" s="1"/>
  <c r="D1027" i="28"/>
  <c r="F3" i="17" s="1"/>
  <c r="F36" i="17" s="1"/>
  <c r="D1031" i="28"/>
  <c r="A10" i="17" s="1"/>
  <c r="D1035" i="28"/>
  <c r="A47" i="17" s="1"/>
  <c r="D1039" i="28"/>
  <c r="D25" i="17" s="1"/>
  <c r="D1043" i="28"/>
  <c r="C36" i="17" s="1"/>
  <c r="D1047" i="28"/>
  <c r="E49" i="17" s="1"/>
  <c r="D1051" i="28"/>
  <c r="D1055" i="28"/>
  <c r="D1059" i="28"/>
  <c r="D1063" i="28"/>
  <c r="D1067" i="28"/>
  <c r="D1071" i="28"/>
  <c r="D1075" i="28"/>
  <c r="D1079" i="28"/>
  <c r="D1083" i="28"/>
  <c r="D1087" i="28"/>
  <c r="D1091" i="28"/>
  <c r="D1095" i="28"/>
  <c r="D1099" i="28"/>
  <c r="D1103" i="28"/>
  <c r="D1107" i="28"/>
  <c r="D156" i="28"/>
  <c r="R10" i="2" s="1"/>
  <c r="W10" i="2" s="1"/>
  <c r="AC10" i="2" s="1"/>
  <c r="AD10" i="2" s="1"/>
  <c r="AI10" i="2" s="1"/>
  <c r="D284" i="28"/>
  <c r="A12" i="36" s="1"/>
  <c r="D389" i="28"/>
  <c r="G172" i="36" s="1"/>
  <c r="D453" i="28"/>
  <c r="H152" i="36" s="1"/>
  <c r="D517" i="28"/>
  <c r="L132" i="36" s="1"/>
  <c r="D555" i="28"/>
  <c r="L170" i="36" s="1"/>
  <c r="D577" i="28"/>
  <c r="L192" i="36" s="1"/>
  <c r="D598" i="28"/>
  <c r="L213" i="36" s="1"/>
  <c r="D619" i="28"/>
  <c r="L234" i="36" s="1"/>
  <c r="D641" i="28"/>
  <c r="L256" i="36" s="1"/>
  <c r="D662" i="28"/>
  <c r="L277" i="36" s="1"/>
  <c r="D679" i="28"/>
  <c r="L294" i="36" s="1"/>
  <c r="D695" i="28"/>
  <c r="L310" i="36" s="1"/>
  <c r="D711" i="28"/>
  <c r="D727" i="28"/>
  <c r="AB3" i="36" s="1"/>
  <c r="D743" i="28"/>
  <c r="D759" i="28"/>
  <c r="F61" i="35" s="1"/>
  <c r="D775" i="28"/>
  <c r="H65" i="35" s="1"/>
  <c r="D791" i="28"/>
  <c r="F94" i="35" s="1"/>
  <c r="D807" i="28"/>
  <c r="B80" i="35" s="1"/>
  <c r="D823" i="28"/>
  <c r="F82" i="35" s="1"/>
  <c r="D835" i="28"/>
  <c r="H84" i="35" s="1"/>
  <c r="D840" i="28"/>
  <c r="I75" i="35" s="1"/>
  <c r="D845" i="28"/>
  <c r="B104" i="35" s="1"/>
  <c r="D851" i="28"/>
  <c r="B110" i="35" s="1"/>
  <c r="D856" i="28"/>
  <c r="E103" i="35" s="1"/>
  <c r="D861" i="28"/>
  <c r="G108" i="35" s="1"/>
  <c r="D867" i="28"/>
  <c r="I102" i="35" s="1"/>
  <c r="D872" i="28"/>
  <c r="I108" i="35" s="1"/>
  <c r="D877" i="28"/>
  <c r="A4" i="37" s="1"/>
  <c r="D883" i="28"/>
  <c r="C11" i="37" s="1"/>
  <c r="D888" i="28"/>
  <c r="F12" i="37" s="1"/>
  <c r="D893" i="28"/>
  <c r="G13" i="37" s="1"/>
  <c r="D899" i="28"/>
  <c r="G23" i="37" s="1"/>
  <c r="D904" i="28"/>
  <c r="K24" i="37" s="1"/>
  <c r="D909" i="28"/>
  <c r="B31" i="37" s="1"/>
  <c r="D915" i="28"/>
  <c r="B37" i="37" s="1"/>
  <c r="D920" i="28"/>
  <c r="D30" i="37" s="1"/>
  <c r="D925" i="28"/>
  <c r="D45" i="37" s="1"/>
  <c r="D929" i="28"/>
  <c r="B48" i="37" s="1"/>
  <c r="D933" i="28"/>
  <c r="D52" i="37" s="1"/>
  <c r="D937" i="28"/>
  <c r="H59" i="37" s="1"/>
  <c r="D941" i="28"/>
  <c r="B66" i="37" s="1"/>
  <c r="D945" i="28"/>
  <c r="D949" i="28"/>
  <c r="A5" i="9" s="1"/>
  <c r="D953" i="28"/>
  <c r="A9" i="9" s="1"/>
  <c r="D957" i="28"/>
  <c r="D4" i="9" s="1"/>
  <c r="D961" i="28"/>
  <c r="H4" i="9" s="1"/>
  <c r="D965" i="28"/>
  <c r="A4" i="16" s="1"/>
  <c r="D969" i="28"/>
  <c r="A26" i="16" s="1"/>
  <c r="D973" i="28"/>
  <c r="A33" i="16" s="1"/>
  <c r="D977" i="28"/>
  <c r="B7" i="16" s="1"/>
  <c r="D981" i="28"/>
  <c r="B31" i="16" s="1"/>
  <c r="D985" i="28"/>
  <c r="B17" i="16" s="1"/>
  <c r="D989" i="28"/>
  <c r="B21" i="16" s="1"/>
  <c r="D993" i="28"/>
  <c r="B29" i="16" s="1"/>
  <c r="D997" i="28"/>
  <c r="B37" i="16" s="1"/>
  <c r="D1001" i="28"/>
  <c r="C7" i="16" s="1"/>
  <c r="D1005" i="28"/>
  <c r="G7" i="16" s="1"/>
  <c r="D1009" i="28"/>
  <c r="K46" i="16" s="1"/>
  <c r="D1013" i="28"/>
  <c r="D47" i="16" s="1"/>
  <c r="D1017" i="28"/>
  <c r="K7" i="16" s="1"/>
  <c r="K47" i="16" s="1"/>
  <c r="D1021" i="28"/>
  <c r="D1025" i="28"/>
  <c r="D3" i="17" s="1"/>
  <c r="D1029" i="28"/>
  <c r="C12" i="17" s="1"/>
  <c r="D1033" i="28"/>
  <c r="A24" i="17" s="1"/>
  <c r="D1037" i="28"/>
  <c r="B25" i="17" s="1"/>
  <c r="D1041" i="28"/>
  <c r="A36" i="17" s="1"/>
  <c r="D1045" i="28"/>
  <c r="E36" i="17" s="1"/>
  <c r="D1049" i="28"/>
  <c r="D1053" i="28"/>
  <c r="D1057" i="28"/>
  <c r="D1061" i="28"/>
  <c r="D1065" i="28"/>
  <c r="D1069" i="28"/>
  <c r="D1073" i="28"/>
  <c r="D1077" i="28"/>
  <c r="D1081" i="28"/>
  <c r="D1085" i="28"/>
  <c r="D1089" i="28"/>
  <c r="D1093" i="28"/>
  <c r="D1097" i="28"/>
  <c r="D1101" i="28"/>
  <c r="D1105" i="28"/>
  <c r="D1109" i="28"/>
  <c r="D1113" i="28"/>
  <c r="D1117" i="28"/>
  <c r="D1121" i="28"/>
  <c r="D1125" i="28"/>
  <c r="D1129" i="28"/>
  <c r="D1133" i="28"/>
  <c r="D1137" i="28"/>
  <c r="D1141" i="28"/>
  <c r="D1145" i="28"/>
  <c r="D1149" i="28"/>
  <c r="D1153" i="28"/>
  <c r="D1157" i="28"/>
  <c r="D1161" i="28"/>
  <c r="D1165" i="28"/>
  <c r="D1169" i="28"/>
  <c r="D1173" i="28"/>
  <c r="D1177" i="28"/>
  <c r="D1181" i="28"/>
  <c r="D1185" i="28"/>
  <c r="D1189" i="28"/>
  <c r="D1193" i="28"/>
  <c r="D1197" i="28"/>
  <c r="D1201" i="28"/>
  <c r="D1205" i="28"/>
  <c r="D1209" i="28"/>
  <c r="D1213" i="28"/>
  <c r="D1217" i="28"/>
  <c r="D1221" i="28"/>
  <c r="D1225" i="28"/>
  <c r="D1229" i="28"/>
  <c r="D1233" i="28"/>
  <c r="D1237" i="28"/>
  <c r="D1241" i="28"/>
  <c r="D1245" i="28"/>
  <c r="D1249" i="28"/>
  <c r="D1253" i="28"/>
  <c r="D1257" i="28"/>
  <c r="D1261" i="28"/>
  <c r="D1265" i="28"/>
  <c r="D1269" i="28"/>
  <c r="D1273" i="28"/>
  <c r="D1277" i="28"/>
  <c r="D1281" i="28"/>
  <c r="D1285" i="28"/>
  <c r="D43" i="28"/>
  <c r="O5" i="27" s="1"/>
  <c r="D47" i="28"/>
  <c r="O9" i="27" s="1"/>
  <c r="D1162" i="28"/>
  <c r="D1174" i="28"/>
  <c r="D1178" i="28"/>
  <c r="D1186" i="28"/>
  <c r="D1194" i="28"/>
  <c r="D1202" i="28"/>
  <c r="D1206" i="28"/>
  <c r="D1210" i="28"/>
  <c r="D1218" i="28"/>
  <c r="D1222" i="28"/>
  <c r="D1230" i="28"/>
  <c r="D124" i="28"/>
  <c r="D501" i="28"/>
  <c r="H200" i="36" s="1"/>
  <c r="D614" i="28"/>
  <c r="L229" i="36" s="1"/>
  <c r="D691" i="28"/>
  <c r="L306" i="36" s="1"/>
  <c r="D755" i="28"/>
  <c r="B69" i="35" s="1"/>
  <c r="D819" i="28"/>
  <c r="F78" i="35" s="1"/>
  <c r="D849" i="28"/>
  <c r="B108" i="35" s="1"/>
  <c r="D871" i="28"/>
  <c r="I107" i="35" s="1"/>
  <c r="D892" i="28"/>
  <c r="D16" i="37" s="1"/>
  <c r="D913" i="28"/>
  <c r="B35" i="37" s="1"/>
  <c r="D932" i="28"/>
  <c r="D948" i="28"/>
  <c r="A3" i="9" s="1"/>
  <c r="D964" i="28"/>
  <c r="A2" i="16" s="1"/>
  <c r="D980" i="28"/>
  <c r="B11" i="16" s="1"/>
  <c r="D996" i="28"/>
  <c r="D1012" i="28"/>
  <c r="C47" i="16" s="1"/>
  <c r="D1028" i="28"/>
  <c r="D1044" i="28"/>
  <c r="D36" i="17" s="1"/>
  <c r="D1060" i="28"/>
  <c r="D1076" i="28"/>
  <c r="D1092" i="28"/>
  <c r="D1108" i="28"/>
  <c r="D1116" i="28"/>
  <c r="D1124" i="28"/>
  <c r="D1132" i="28"/>
  <c r="D1140" i="28"/>
  <c r="D1148" i="28"/>
  <c r="D1156" i="28"/>
  <c r="D1164" i="28"/>
  <c r="D1172" i="28"/>
  <c r="D1180" i="28"/>
  <c r="D1188" i="28"/>
  <c r="D1196" i="28"/>
  <c r="D1204" i="28"/>
  <c r="D1212" i="28"/>
  <c r="D1220" i="28"/>
  <c r="D1228" i="28"/>
  <c r="D1235" i="28"/>
  <c r="D1240" i="28"/>
  <c r="D1246" i="28"/>
  <c r="D1251" i="28"/>
  <c r="D1256" i="28"/>
  <c r="D1262" i="28"/>
  <c r="D1267" i="28"/>
  <c r="D1272" i="28"/>
  <c r="D1278" i="28"/>
  <c r="D1283" i="28"/>
  <c r="D42" i="28"/>
  <c r="O4" i="27" s="1"/>
  <c r="D48" i="28"/>
  <c r="O10" i="27" s="1"/>
  <c r="D252" i="28"/>
  <c r="C63" i="4" s="1"/>
  <c r="D550" i="28"/>
  <c r="L165" i="36" s="1"/>
  <c r="D635" i="28"/>
  <c r="L250" i="36" s="1"/>
  <c r="D707" i="28"/>
  <c r="D771" i="28"/>
  <c r="H61" i="35" s="1"/>
  <c r="D855" i="28"/>
  <c r="E102" i="35" s="1"/>
  <c r="D876" i="28"/>
  <c r="H2" i="37" s="1"/>
  <c r="D897" i="28"/>
  <c r="A22" i="37" s="1"/>
  <c r="D936" i="28"/>
  <c r="B57" i="37" s="1"/>
  <c r="D952" i="28"/>
  <c r="A8" i="9" s="1"/>
  <c r="D984" i="28"/>
  <c r="B16" i="16" s="1"/>
  <c r="D1048" i="28"/>
  <c r="G45" i="17" s="1"/>
  <c r="D1080" i="28"/>
  <c r="D1119" i="28"/>
  <c r="D1143" i="28"/>
  <c r="D1167" i="28"/>
  <c r="D1191" i="28"/>
  <c r="D1215" i="28"/>
  <c r="D1231" i="28"/>
  <c r="A11" i="2" s="1"/>
  <c r="D1247" i="28"/>
  <c r="D1263" i="28"/>
  <c r="D1279" i="28"/>
  <c r="D368" i="28"/>
  <c r="G151" i="36" s="1"/>
  <c r="D571" i="28"/>
  <c r="L186" i="36" s="1"/>
  <c r="D657" i="28"/>
  <c r="L272" i="36" s="1"/>
  <c r="D723" i="28"/>
  <c r="AA10" i="36" s="1"/>
  <c r="D787" i="28"/>
  <c r="C96" i="35" s="1"/>
  <c r="D839" i="28"/>
  <c r="H88" i="35" s="1"/>
  <c r="D860" i="28"/>
  <c r="G107" i="35" s="1"/>
  <c r="D881" i="28"/>
  <c r="C9" i="37" s="1"/>
  <c r="D903" i="28"/>
  <c r="I24" i="37" s="1"/>
  <c r="D924" i="28"/>
  <c r="A43" i="37" s="1"/>
  <c r="D940" i="28"/>
  <c r="H64" i="37" s="1"/>
  <c r="D956" i="28"/>
  <c r="C4" i="9" s="1"/>
  <c r="D972" i="28"/>
  <c r="A29" i="16" s="1"/>
  <c r="D988" i="28"/>
  <c r="B20" i="16" s="1"/>
  <c r="D1004" i="28"/>
  <c r="F7" i="16" s="1"/>
  <c r="F47" i="16" s="1"/>
  <c r="D1020" i="28"/>
  <c r="AQ7" i="16" s="1"/>
  <c r="AQ47" i="16" s="1"/>
  <c r="D1036" i="28"/>
  <c r="A25" i="17" s="1"/>
  <c r="D1052" i="28"/>
  <c r="D1068" i="28"/>
  <c r="D1084" i="28"/>
  <c r="D1100" i="28"/>
  <c r="D1112" i="28"/>
  <c r="D1120" i="28"/>
  <c r="D1128" i="28"/>
  <c r="D1136" i="28"/>
  <c r="D1144" i="28"/>
  <c r="D1152" i="28"/>
  <c r="D1160" i="28"/>
  <c r="D1168" i="28"/>
  <c r="D1176" i="28"/>
  <c r="D1184" i="28"/>
  <c r="D1192" i="28"/>
  <c r="D1200" i="28"/>
  <c r="D1208" i="28"/>
  <c r="D1216" i="28"/>
  <c r="D1224" i="28"/>
  <c r="D1232" i="28"/>
  <c r="D1238" i="28"/>
  <c r="D1243" i="28"/>
  <c r="D1248" i="28"/>
  <c r="D1254" i="28"/>
  <c r="D1259" i="28"/>
  <c r="D1264" i="28"/>
  <c r="D1270" i="28"/>
  <c r="D1275" i="28"/>
  <c r="D1280" i="28"/>
  <c r="D1286" i="28"/>
  <c r="D45" i="28"/>
  <c r="O7" i="27" s="1"/>
  <c r="D1032" i="28"/>
  <c r="A22" i="17" s="1"/>
  <c r="D1111" i="28"/>
  <c r="D1135" i="28"/>
  <c r="D1159" i="28"/>
  <c r="D1183" i="28"/>
  <c r="D1207" i="28"/>
  <c r="D1236" i="28"/>
  <c r="D1252" i="28"/>
  <c r="D1268" i="28"/>
  <c r="D1284" i="28"/>
  <c r="D437" i="28"/>
  <c r="H136" i="36" s="1"/>
  <c r="D593" i="28"/>
  <c r="L208" i="36" s="1"/>
  <c r="D675" i="28"/>
  <c r="L290" i="36" s="1"/>
  <c r="D739" i="28"/>
  <c r="I4" i="35" s="1"/>
  <c r="D803" i="28"/>
  <c r="B76" i="35" s="1"/>
  <c r="D844" i="28"/>
  <c r="B103" i="35" s="1"/>
  <c r="D865" i="28"/>
  <c r="E109" i="35" s="1"/>
  <c r="D887" i="28"/>
  <c r="F11" i="37" s="1"/>
  <c r="D908" i="28"/>
  <c r="B28" i="37" s="1"/>
  <c r="D928" i="28"/>
  <c r="B47" i="37" s="1"/>
  <c r="D944" i="28"/>
  <c r="D960" i="28"/>
  <c r="G4" i="9" s="1"/>
  <c r="D976" i="28"/>
  <c r="D992" i="28"/>
  <c r="B26" i="16" s="1"/>
  <c r="D1008" i="28"/>
  <c r="K6" i="16" s="1"/>
  <c r="D1024" i="28"/>
  <c r="C5" i="17" s="1"/>
  <c r="D1040" i="28"/>
  <c r="E25" i="17" s="1"/>
  <c r="D1056" i="28"/>
  <c r="D1072" i="28"/>
  <c r="D1088" i="28"/>
  <c r="D1104" i="28"/>
  <c r="D1115" i="28"/>
  <c r="D1123" i="28"/>
  <c r="D1131" i="28"/>
  <c r="D1139" i="28"/>
  <c r="D1147" i="28"/>
  <c r="D1155" i="28"/>
  <c r="D1163" i="28"/>
  <c r="D1171" i="28"/>
  <c r="D1179" i="28"/>
  <c r="D1187" i="28"/>
  <c r="D1195" i="28"/>
  <c r="D1203" i="28"/>
  <c r="D1211" i="28"/>
  <c r="D1219" i="28"/>
  <c r="D1227" i="28"/>
  <c r="D1234" i="28"/>
  <c r="D1239" i="28"/>
  <c r="D1244" i="28"/>
  <c r="D1250" i="28"/>
  <c r="D1255" i="28"/>
  <c r="D1260" i="28"/>
  <c r="D1266" i="28"/>
  <c r="D1271" i="28"/>
  <c r="D1276" i="28"/>
  <c r="D1282" i="28"/>
  <c r="D1287" i="28"/>
  <c r="D46" i="28"/>
  <c r="O8" i="27" s="1"/>
  <c r="D833" i="28"/>
  <c r="H82" i="35" s="1"/>
  <c r="D919" i="28"/>
  <c r="D968" i="28"/>
  <c r="A9" i="16" s="1"/>
  <c r="D1000" i="28"/>
  <c r="B40" i="16" s="1"/>
  <c r="D1016" i="28"/>
  <c r="C52" i="16" s="1"/>
  <c r="D1064" i="28"/>
  <c r="D1096" i="28"/>
  <c r="D1127" i="28"/>
  <c r="D1151" i="28"/>
  <c r="D1175" i="28"/>
  <c r="D1199" i="28"/>
  <c r="D1223" i="28"/>
  <c r="D1242" i="28"/>
  <c r="D1258" i="28"/>
  <c r="D1274" i="28"/>
  <c r="D44" i="28"/>
  <c r="O6" i="27" s="1"/>
  <c r="B14" i="16"/>
  <c r="D34" i="28"/>
  <c r="D37" i="28"/>
  <c r="C10" i="27" s="1"/>
  <c r="L239" i="36"/>
  <c r="B34" i="16"/>
  <c r="A7" i="9"/>
  <c r="L189" i="36"/>
  <c r="C93" i="35"/>
  <c r="H137" i="36"/>
  <c r="D133" i="36"/>
  <c r="D20" i="35"/>
  <c r="B51" i="37"/>
  <c r="D40" i="28"/>
  <c r="F91" i="1" s="1"/>
  <c r="D131" i="36"/>
  <c r="D36" i="28"/>
  <c r="C8" i="27" s="1"/>
  <c r="D28" i="28"/>
  <c r="D20" i="27" s="1"/>
  <c r="B10" i="2"/>
  <c r="F70" i="35"/>
  <c r="B18" i="16"/>
  <c r="D29" i="37"/>
  <c r="G186" i="36"/>
  <c r="G76" i="1"/>
  <c r="G173" i="36"/>
  <c r="L167" i="36"/>
  <c r="G202" i="36"/>
  <c r="L235" i="36"/>
  <c r="L211" i="36"/>
  <c r="AE7" i="36"/>
  <c r="A15" i="1"/>
  <c r="D41" i="28"/>
  <c r="L185" i="36"/>
  <c r="B105" i="35"/>
  <c r="L305" i="36"/>
  <c r="C57" i="4"/>
  <c r="H77" i="35"/>
  <c r="D39" i="28"/>
  <c r="I75" i="1"/>
  <c r="R12" i="36"/>
  <c r="G148" i="36"/>
  <c r="Q12" i="36"/>
  <c r="G164" i="36"/>
  <c r="D26" i="28"/>
  <c r="C19" i="27" s="1"/>
  <c r="E3" i="35"/>
  <c r="L225" i="36"/>
  <c r="G152" i="36"/>
  <c r="B95" i="1"/>
  <c r="C10" i="37"/>
  <c r="D27" i="28"/>
  <c r="C20" i="27" s="1"/>
  <c r="Q9" i="2"/>
  <c r="C12" i="4"/>
  <c r="L255" i="36"/>
  <c r="D3" i="36"/>
  <c r="D29" i="28"/>
  <c r="E20" i="27" s="1"/>
  <c r="L245" i="36"/>
  <c r="L182" i="36"/>
  <c r="G127" i="36"/>
  <c r="D30" i="28"/>
  <c r="F20" i="27" s="1"/>
  <c r="H184" i="36"/>
  <c r="G140" i="36"/>
  <c r="D23" i="28"/>
  <c r="B17" i="27" s="1"/>
  <c r="D32" i="28"/>
  <c r="H127" i="36"/>
  <c r="AH12" i="36"/>
  <c r="G132" i="36"/>
  <c r="L127" i="36"/>
  <c r="L237" i="36"/>
  <c r="L138" i="36"/>
  <c r="B75" i="35"/>
  <c r="C64" i="4"/>
  <c r="D24" i="28"/>
  <c r="O24" i="27" s="1"/>
  <c r="L258" i="36"/>
  <c r="G153" i="36"/>
  <c r="H135" i="36"/>
  <c r="M123" i="36"/>
  <c r="E67" i="4"/>
  <c r="AT70" i="4"/>
  <c r="AE70" i="4"/>
  <c r="BT70" i="4"/>
  <c r="AJ70" i="4"/>
  <c r="O70" i="4"/>
  <c r="P70" i="4"/>
  <c r="I70" i="4"/>
  <c r="BI70" i="4"/>
  <c r="AK70" i="4"/>
  <c r="BJ70" i="4"/>
  <c r="BV70" i="4"/>
  <c r="D38" i="28"/>
  <c r="A93" i="1"/>
  <c r="B23" i="16"/>
  <c r="A61" i="1"/>
  <c r="N10" i="2"/>
  <c r="A28" i="1"/>
  <c r="S22" i="1"/>
  <c r="AL70" i="4"/>
  <c r="X70" i="4"/>
  <c r="AC70" i="4"/>
  <c r="AF68" i="4"/>
  <c r="AF70" i="4" s="1"/>
  <c r="BA70" i="4"/>
  <c r="G70" i="4"/>
  <c r="AQ70" i="4"/>
  <c r="BF70" i="4"/>
  <c r="Z70" i="4"/>
  <c r="AY67" i="4"/>
  <c r="AY70" i="4" s="1"/>
  <c r="D61" i="4"/>
  <c r="C37" i="1" s="1"/>
  <c r="U37" i="1" s="1"/>
  <c r="H70" i="4"/>
  <c r="M70" i="4"/>
  <c r="AN70" i="4"/>
  <c r="J70" i="4"/>
  <c r="BP67" i="4"/>
  <c r="BP70" i="4" s="1"/>
  <c r="C38" i="1"/>
  <c r="U38" i="1" s="1"/>
  <c r="E70" i="4"/>
  <c r="BN70" i="4"/>
  <c r="BO70" i="4"/>
  <c r="AX70" i="4"/>
  <c r="AH70" i="4"/>
  <c r="AI70" i="4"/>
  <c r="E16" i="4"/>
  <c r="D25" i="1"/>
  <c r="D43" i="1"/>
  <c r="D39" i="1"/>
  <c r="D37" i="1"/>
  <c r="D44" i="1"/>
  <c r="D31" i="1"/>
  <c r="D27" i="1"/>
  <c r="D24" i="1"/>
  <c r="D26" i="1"/>
  <c r="U15" i="1"/>
  <c r="D32" i="1"/>
  <c r="D22" i="1"/>
  <c r="D38" i="1"/>
  <c r="D55" i="1"/>
  <c r="D30" i="1"/>
  <c r="D61" i="1"/>
  <c r="D23" i="1"/>
  <c r="D20" i="1"/>
  <c r="D42" i="1"/>
  <c r="D21" i="1"/>
  <c r="D40" i="1"/>
  <c r="D33" i="1"/>
  <c r="D41" i="1"/>
  <c r="D19" i="1"/>
  <c r="D34" i="1"/>
  <c r="D45" i="1"/>
  <c r="D50" i="1"/>
  <c r="D29" i="1"/>
  <c r="D28" i="1"/>
  <c r="U43" i="1"/>
  <c r="I43" i="16"/>
  <c r="A52" i="1"/>
  <c r="H45" i="17"/>
  <c r="F5" i="9" s="1"/>
  <c r="F10" i="9" s="1"/>
  <c r="BU70" i="4"/>
  <c r="AW70" i="4"/>
  <c r="BQ70" i="4"/>
  <c r="D62" i="1"/>
  <c r="D68" i="1"/>
  <c r="D65" i="1"/>
  <c r="D35" i="1"/>
  <c r="AO70" i="4"/>
  <c r="BM70" i="4"/>
  <c r="C43" i="16"/>
  <c r="S53" i="1"/>
  <c r="S68" i="1"/>
  <c r="A68" i="1"/>
  <c r="B4" i="2" l="1"/>
  <c r="B91" i="1"/>
  <c r="A33" i="1"/>
  <c r="T40" i="1"/>
  <c r="S20" i="1"/>
  <c r="P10" i="2"/>
  <c r="S55" i="1"/>
  <c r="A20" i="1"/>
  <c r="S37" i="1"/>
  <c r="S43" i="1"/>
  <c r="S30" i="1"/>
  <c r="S54" i="1"/>
  <c r="B59" i="1"/>
  <c r="S38" i="1"/>
  <c r="A26" i="1"/>
  <c r="S50" i="1"/>
  <c r="J24" i="37"/>
  <c r="F49" i="17"/>
  <c r="G12" i="17"/>
  <c r="F12" i="17"/>
  <c r="B41" i="1"/>
  <c r="C60" i="4"/>
  <c r="H12" i="17"/>
  <c r="F25" i="17"/>
  <c r="M10" i="2"/>
  <c r="H47" i="16"/>
  <c r="A92" i="1"/>
  <c r="C75" i="1"/>
  <c r="T42" i="1"/>
  <c r="A22" i="1"/>
  <c r="S28" i="1"/>
  <c r="A24" i="1"/>
  <c r="B41" i="16"/>
  <c r="T60" i="1"/>
  <c r="B96" i="1"/>
  <c r="J75" i="1"/>
  <c r="E75" i="1"/>
  <c r="C81" i="1"/>
  <c r="C86" i="1"/>
  <c r="C85" i="1"/>
  <c r="C83" i="1"/>
  <c r="C82" i="1"/>
  <c r="C84" i="1"/>
  <c r="C79" i="1"/>
  <c r="H79" i="1" s="1"/>
  <c r="C78" i="1"/>
  <c r="H78" i="1" s="1"/>
  <c r="E5" i="2"/>
  <c r="F4" i="2"/>
  <c r="C6" i="2"/>
  <c r="C5" i="2"/>
  <c r="C21" i="1" s="1"/>
  <c r="U21" i="1" s="1"/>
  <c r="C80" i="1"/>
  <c r="H80" i="1" s="1"/>
  <c r="AD14" i="2"/>
  <c r="C4" i="2"/>
  <c r="G5" i="2"/>
  <c r="F5" i="2"/>
  <c r="F6" i="2"/>
  <c r="G4" i="2"/>
  <c r="G6" i="2"/>
  <c r="C10" i="9"/>
  <c r="C8" i="9"/>
  <c r="H8" i="9" s="1"/>
  <c r="C61" i="1" s="1"/>
  <c r="D78" i="1" s="1"/>
  <c r="B5" i="9"/>
  <c r="B10" i="9" s="1"/>
  <c r="H10" i="9" s="1"/>
  <c r="D68" i="4"/>
  <c r="D67" i="4"/>
  <c r="S62" i="1"/>
  <c r="U18" i="1"/>
  <c r="A23" i="1"/>
  <c r="A67" i="1"/>
  <c r="A31" i="1"/>
  <c r="H3" i="17"/>
  <c r="G36" i="17"/>
  <c r="X10" i="2"/>
  <c r="AA10" i="2" s="1"/>
  <c r="U10" i="2"/>
  <c r="I7" i="16"/>
  <c r="H49" i="17"/>
  <c r="S15" i="1"/>
  <c r="T46" i="1"/>
  <c r="B1" i="35"/>
  <c r="H36" i="17"/>
  <c r="I47" i="16"/>
  <c r="H7" i="16"/>
  <c r="A45" i="1"/>
  <c r="G49" i="17"/>
  <c r="A29" i="1"/>
  <c r="G3" i="17"/>
  <c r="H25" i="17"/>
  <c r="H75" i="1"/>
  <c r="A13" i="2"/>
  <c r="AG7" i="36"/>
  <c r="AG6" i="36" s="1"/>
  <c r="AH7" i="36"/>
  <c r="AH6" i="36" s="1"/>
  <c r="S10" i="36"/>
  <c r="AD8" i="36"/>
  <c r="A32" i="1"/>
  <c r="C15" i="27"/>
  <c r="S19" i="1"/>
  <c r="T58" i="1"/>
  <c r="A94" i="1"/>
  <c r="A48" i="1"/>
  <c r="AC8" i="36"/>
  <c r="A64" i="1"/>
  <c r="AB8" i="36"/>
  <c r="A35" i="1"/>
  <c r="A12" i="2"/>
  <c r="C90" i="1"/>
  <c r="B47" i="1"/>
  <c r="E3" i="4"/>
  <c r="C74" i="1"/>
  <c r="T39" i="1"/>
  <c r="S16" i="1"/>
  <c r="A49" i="1"/>
  <c r="A21" i="1"/>
  <c r="B5" i="2"/>
  <c r="A44" i="1"/>
  <c r="A57" i="1"/>
  <c r="A15" i="16"/>
  <c r="S27" i="1"/>
  <c r="A27" i="1"/>
  <c r="A35" i="16"/>
  <c r="A6" i="16"/>
  <c r="A34" i="1"/>
  <c r="A31" i="16"/>
  <c r="A34" i="16"/>
  <c r="B27" i="16"/>
  <c r="G7" i="17"/>
  <c r="G54" i="17" s="1"/>
  <c r="B35" i="16"/>
  <c r="B12" i="16"/>
  <c r="A38" i="16"/>
  <c r="A10" i="16"/>
  <c r="Y10" i="2"/>
  <c r="AH10" i="2" s="1"/>
  <c r="AB10" i="2"/>
  <c r="S25" i="1"/>
  <c r="A25" i="1"/>
  <c r="Z10" i="2"/>
  <c r="D70" i="4"/>
  <c r="D92" i="1" l="1"/>
  <c r="E92" i="1"/>
  <c r="K6" i="2"/>
  <c r="AF8" i="36"/>
  <c r="G7" i="2"/>
  <c r="C33" i="1" s="1"/>
  <c r="U33" i="1" s="1"/>
  <c r="C20" i="1"/>
  <c r="D4" i="2"/>
  <c r="C7" i="2"/>
  <c r="D6" i="2"/>
  <c r="C28" i="1" s="1"/>
  <c r="U28" i="1" s="1"/>
  <c r="C22" i="1"/>
  <c r="U22" i="1" s="1"/>
  <c r="D79" i="1"/>
  <c r="D85" i="1"/>
  <c r="D84" i="1"/>
  <c r="D83" i="1"/>
  <c r="D82" i="1"/>
  <c r="D86" i="1"/>
  <c r="D81" i="1"/>
  <c r="D80" i="1"/>
  <c r="I80" i="1" s="1"/>
  <c r="K4" i="2"/>
  <c r="F7" i="2"/>
  <c r="C34" i="1" s="1"/>
  <c r="H5" i="9"/>
  <c r="E7" i="2"/>
  <c r="K5" i="2"/>
  <c r="D5" i="2"/>
  <c r="C27" i="1" s="1"/>
  <c r="U27" i="1" s="1"/>
  <c r="C44" i="1"/>
  <c r="E77" i="1" s="1"/>
  <c r="G32" i="17"/>
  <c r="AF4" i="36"/>
  <c r="G42" i="17"/>
  <c r="G19" i="17"/>
  <c r="D77" i="1"/>
  <c r="I77" i="1" s="1"/>
  <c r="C50" i="1" l="1"/>
  <c r="U44" i="1"/>
  <c r="U50" i="1" s="1"/>
  <c r="C26" i="1"/>
  <c r="D7" i="2"/>
  <c r="U34" i="1"/>
  <c r="C77" i="1"/>
  <c r="H77" i="1" s="1"/>
  <c r="C92" i="1" s="1"/>
  <c r="U20" i="1"/>
  <c r="C19" i="1"/>
  <c r="K7" i="2"/>
  <c r="C93" i="1"/>
  <c r="I79" i="1"/>
  <c r="E93" i="1" s="1"/>
  <c r="I78" i="1"/>
  <c r="U61" i="1"/>
  <c r="U19" i="1" l="1"/>
  <c r="U26" i="1"/>
  <c r="C25" i="1"/>
  <c r="U25" i="1" s="1"/>
  <c r="D93" i="1"/>
  <c r="J78" i="1"/>
  <c r="D94" i="1" s="1"/>
  <c r="J79" i="1"/>
  <c r="E94" i="1" s="1"/>
  <c r="E95" i="1" s="1"/>
  <c r="E96" i="1" s="1"/>
  <c r="J77" i="1"/>
  <c r="C94" i="1" s="1"/>
  <c r="C95" i="1" s="1"/>
  <c r="C96" i="1" s="1"/>
  <c r="C35" i="1" l="1"/>
  <c r="C62" i="1" s="1"/>
  <c r="U35" i="1"/>
  <c r="D95" i="1"/>
  <c r="D96" i="1" s="1"/>
  <c r="F96" i="1" s="1"/>
  <c r="E97" i="1" s="1"/>
  <c r="U62" i="1" l="1"/>
  <c r="C65" i="1"/>
  <c r="D97" i="1"/>
  <c r="C97" i="1"/>
  <c r="C68" i="1" l="1"/>
  <c r="U65" i="1"/>
  <c r="F64" i="1"/>
  <c r="F67" i="1" l="1"/>
  <c r="F55" i="1"/>
  <c r="U68" i="1"/>
  <c r="F62" i="1"/>
  <c r="F65" i="1"/>
  <c r="F50" i="1"/>
  <c r="F35" i="1"/>
</calcChain>
</file>

<file path=xl/comments1.xml><?xml version="1.0" encoding="utf-8"?>
<comments xmlns="http://schemas.openxmlformats.org/spreadsheetml/2006/main">
  <authors>
    <author>a071195</author>
  </authors>
  <commentList>
    <comment ref="A1260" authorId="0" shapeId="0">
      <text>
        <r>
          <rPr>
            <b/>
            <sz val="8"/>
            <color indexed="81"/>
            <rFont val="Tahoma"/>
            <family val="2"/>
          </rPr>
          <t>a071195:</t>
        </r>
        <r>
          <rPr>
            <sz val="8"/>
            <color indexed="81"/>
            <rFont val="Tahoma"/>
            <family val="2"/>
          </rPr>
          <t xml:space="preserve">
A supprimer</t>
        </r>
      </text>
    </comment>
  </commentList>
</comments>
</file>

<file path=xl/comments2.xml><?xml version="1.0" encoding="utf-8"?>
<comments xmlns="http://schemas.openxmlformats.org/spreadsheetml/2006/main">
  <authors>
    <author>a191916</author>
  </authors>
  <commentList>
    <comment ref="V12" authorId="0" shapeId="0">
      <text>
        <r>
          <rPr>
            <b/>
            <sz val="8"/>
            <color indexed="81"/>
            <rFont val="Tahoma"/>
            <family val="2"/>
          </rPr>
          <t>EUR    Europe
JPY     Japan
USD    USA
GBP    UK
ARS    Argentina
AUD    Australia
BRL     Brazil
CLP     Chile
CNY    China
CZK    Czech Rep.
INR      India
IDR      Indonesia
ILS      Israel
IRR      Iran
KRW   Korea
MYR   Malaysia
MAD   Morocco
MXN    Mexico
PLN     Poland
RON    Romania
RUB    Russia
TWD   Taiwan
THB    Thailand
TRY    Turkey
ZAR    South Africa</t>
        </r>
      </text>
    </comment>
  </commentList>
</comments>
</file>

<file path=xl/comments3.xml><?xml version="1.0" encoding="utf-8"?>
<comments xmlns="http://schemas.openxmlformats.org/spreadsheetml/2006/main">
  <authors>
    <author>a853032</author>
  </authors>
  <commentList>
    <comment ref="F7" authorId="0" shapeId="0">
      <text>
        <r>
          <rPr>
            <sz val="10"/>
            <color indexed="81"/>
            <rFont val="Tahoma"/>
            <family val="2"/>
          </rPr>
          <t xml:space="preserve">T1 Techniciens   de 0 à 2 ans d'expérience      
T2 Techniciens   de 3 à 5 ans d'expérience      
T3 Techniciens   de 5 à 10 ans d'expérience
T4 Techniciens   + 10 ans d'expérience
I1 Ingénieurs       de 0 à 2 ans d'expérience
I2 Ingénieurs       de 3 à 5 ans d'expérience
I3 Ingénieurs       de 5 à 10 ans d'expérience
I4 Ingénieurs       + 10 ans d'expérience
T1 Technicians 0-2 years experience
T2 Technicians 3 to 5 years experience
T3 Technicians 5 to 10 years of experience
Technicians T4 + 10 years experience
I1 Engineers 0-2 years experience
I2 Engineers 3 to 5 years experience
I3 Engineers 5 to 10 years of experience
I4 Engineers + 10 years experience
</t>
        </r>
      </text>
    </comment>
  </commentList>
</comments>
</file>

<file path=xl/sharedStrings.xml><?xml version="1.0" encoding="utf-8"?>
<sst xmlns="http://schemas.openxmlformats.org/spreadsheetml/2006/main" count="12979" uniqueCount="7590">
  <si>
    <t>Selectaţi ţările din monede utilizate</t>
  </si>
  <si>
    <t>Выберите странах валют, используемых</t>
  </si>
  <si>
    <t>В1 - тип закупки (М - материал/К - комплектующее/ С - аутсорсинг</t>
  </si>
  <si>
    <t>В2 - Наименование закупки</t>
  </si>
  <si>
    <t>В13.2 - Налоги и затраты на таможенное оформление</t>
  </si>
  <si>
    <t>В13.3 - Таможенные пошлины</t>
  </si>
  <si>
    <t>B15 - Запас на складе в кол-ве дней</t>
  </si>
  <si>
    <t>B16 - Реализация отходов</t>
  </si>
  <si>
    <t>RENAULT Tool Number (TXXXXXXXX) if existing 
(in case of modif only)
or RENAULT Packaging Number (PXXXXXXXX) if new packaging</t>
  </si>
  <si>
    <t>Lituania - LT</t>
  </si>
  <si>
    <t>Norvegia - NO</t>
  </si>
  <si>
    <t>Olanda - NL</t>
  </si>
  <si>
    <t>Polonia - PL</t>
  </si>
  <si>
    <t>Portugalia - PT</t>
  </si>
  <si>
    <t>Cehia - CZ</t>
  </si>
  <si>
    <t>Marea Britanie - GB</t>
  </si>
  <si>
    <t>Serbia/ Muntenegru - CS</t>
  </si>
  <si>
    <t>Slovacia - SK</t>
  </si>
  <si>
    <t>Suedia - SE</t>
  </si>
  <si>
    <t>Elvetia - CH</t>
  </si>
  <si>
    <t>Turcia - TR</t>
  </si>
  <si>
    <t>DEVIS IDO (Inversión Descomposición Utillaje)</t>
  </si>
  <si>
    <t>Redactado por</t>
  </si>
  <si>
    <t>Matrita de injectat spuma - MOU_002</t>
  </si>
  <si>
    <t>Matrita extruziune simpla - EXT_001</t>
  </si>
  <si>
    <t xml:space="preserve">Number of opening days/year </t>
  </si>
  <si>
    <t>Number of weekly work sessions</t>
  </si>
  <si>
    <t>Picking place</t>
  </si>
  <si>
    <t>Heures de présence d'1 MOD / équipe</t>
  </si>
  <si>
    <t>Nombre de jours travaillés par 1 MOD / an</t>
  </si>
  <si>
    <t>Coût salarial annuel d'1 MOD</t>
  </si>
  <si>
    <t>Coût MOD</t>
  </si>
  <si>
    <t>Amortissement Moyens Capacitaires</t>
  </si>
  <si>
    <t>Coût des fournitures</t>
  </si>
  <si>
    <t>Consommation d'énergie et fluides</t>
  </si>
  <si>
    <t>Coût de maintenance machine</t>
  </si>
  <si>
    <t>Coût maintenance d'outillages</t>
  </si>
  <si>
    <t>Coût des rebuts</t>
  </si>
  <si>
    <t>Coût des retouches</t>
  </si>
  <si>
    <t>Autre cout compris dans votre taux machine</t>
  </si>
  <si>
    <t>Total de l'opération</t>
  </si>
  <si>
    <t>Cost of supplies</t>
  </si>
  <si>
    <t>Energy and fluids consumption</t>
  </si>
  <si>
    <t>Machine maintenance cost</t>
  </si>
  <si>
    <t>Tool maintenance cost</t>
  </si>
  <si>
    <t>Reworking cost</t>
  </si>
  <si>
    <t>Cost MOD</t>
  </si>
  <si>
    <t>Amortisment Mijloace capacitare</t>
  </si>
  <si>
    <t>Cost furnituri</t>
  </si>
  <si>
    <t>Cost energie si fluide</t>
  </si>
  <si>
    <t>Cost mentenanta masina</t>
  </si>
  <si>
    <t>Cost mentenanta scule</t>
  </si>
  <si>
    <t>Cost rebuturi</t>
  </si>
  <si>
    <t>Cost retusuri</t>
  </si>
  <si>
    <t>Alte costuri incluse in taxa masinii</t>
  </si>
  <si>
    <t>Cost total operatie</t>
  </si>
  <si>
    <t>Прямые трудовые затраты</t>
  </si>
  <si>
    <t>Амортизация</t>
  </si>
  <si>
    <t>Расходные материалы на функц-вание оборудования</t>
  </si>
  <si>
    <t>Стоимость тех. обслуживания оборудования</t>
  </si>
  <si>
    <t>Стоимость тех. обслуживания оснастки</t>
  </si>
  <si>
    <t>Стоимость брака</t>
  </si>
  <si>
    <t>Стоимость ретуши</t>
  </si>
  <si>
    <t>Другие затраты, входящие в стоимость ставки работы оборудования</t>
  </si>
  <si>
    <t>Итоговая стоимость операции</t>
  </si>
  <si>
    <t>Total de la operación</t>
  </si>
  <si>
    <t>Coste MOD</t>
  </si>
  <si>
    <t>Amortización Medios Capacitarios</t>
  </si>
  <si>
    <t>Costes de consumibles</t>
  </si>
  <si>
    <t>Consuma de energía y fluidos</t>
  </si>
  <si>
    <t>Coste de mantenimiento máquina</t>
  </si>
  <si>
    <t>Studiu fabricatie matrite amont</t>
  </si>
  <si>
    <t>Simulare proces</t>
  </si>
  <si>
    <t>Sef Proiect Industrializare</t>
  </si>
  <si>
    <t>Tehnician Proces/ Produs (dedicat)</t>
  </si>
  <si>
    <t>Inginer/ Pilot Calitate</t>
  </si>
  <si>
    <t>Pilotaj Mijloace de Control</t>
  </si>
  <si>
    <t>Masurari/ Capabilitate Produs</t>
  </si>
  <si>
    <t>Inginer/ Tehnician ANPQP</t>
  </si>
  <si>
    <t xml:space="preserve">Nr. de ore </t>
  </si>
  <si>
    <t>Tarif orar</t>
  </si>
  <si>
    <t>Afectare nivel experienta (T1 =&gt; T4 / I1 =&gt; I4)</t>
  </si>
  <si>
    <t>Cost total (moneda devizului)</t>
  </si>
  <si>
    <t>Durata totala in luni</t>
  </si>
  <si>
    <t>Planificare sarcini in coerenta cu organizarea proiectului  (cf. RFQ)</t>
  </si>
  <si>
    <t>Outil progressif / outil à suivre - TOL_001</t>
  </si>
  <si>
    <t>Outils d'emboutissage tandem ou outils dégroupés - TOL_002</t>
  </si>
  <si>
    <t>Outil d'emboutissage transfert - TOL_003</t>
  </si>
  <si>
    <t>Outils d'emboutissage à chaud - TOL_004</t>
  </si>
  <si>
    <t>Outil de fluotournage/fluoformage - TOL_005</t>
  </si>
  <si>
    <t>Outils de reprise tôle - TOL_006</t>
  </si>
  <si>
    <t>Outil d'hydroformage - TOL_007</t>
  </si>
  <si>
    <t>Outil de sertissage / clinchage tôle - TOL_008</t>
  </si>
  <si>
    <t>A31 - Prix de vente DDP (devise du devis)</t>
  </si>
  <si>
    <t xml:space="preserve">Machines maintenance </t>
  </si>
  <si>
    <t>Opération numéro</t>
  </si>
  <si>
    <t>Ce tableau récapitule l'ensemble des coûts par devises</t>
  </si>
  <si>
    <t>Ce tableau récapitule l'ensemble des coûts par devises du panier de devise</t>
  </si>
  <si>
    <t>Devise utilisée pour les frais généraux</t>
  </si>
  <si>
    <t>Site d'enlèvement</t>
  </si>
  <si>
    <t>Frais spécifiques</t>
  </si>
  <si>
    <t>Frais Directs / Indirects</t>
  </si>
  <si>
    <t xml:space="preserve"> E1A - HEURES INGENIERIE VALORISEES</t>
  </si>
  <si>
    <t>E1A - ORE INGINERIE VALORIZATE</t>
  </si>
  <si>
    <t xml:space="preserve"> E1A - HORAS DE INGENIERÍA VALORIZADAS</t>
  </si>
  <si>
    <t>Put details of Software Design in the table at the bottom of the sheet</t>
  </si>
  <si>
    <t>Maillage</t>
  </si>
  <si>
    <t>Meshing</t>
  </si>
  <si>
    <t>Dispunere in retea</t>
  </si>
  <si>
    <t>Mallaje</t>
  </si>
  <si>
    <t>Calcul,caractérisation</t>
  </si>
  <si>
    <t>Calculation, caracterization…</t>
  </si>
  <si>
    <t>Calcul, caracterizare</t>
  </si>
  <si>
    <t>Cálculo, caracterización</t>
  </si>
  <si>
    <t>نام اختصاري</t>
  </si>
  <si>
    <t>Всего в валюте VTL</t>
  </si>
  <si>
    <t>Если ОК, то проверка = 0</t>
  </si>
  <si>
    <t>Общая информация об оснастке</t>
  </si>
  <si>
    <t>Экономические сведения</t>
  </si>
  <si>
    <t>Дополнительные сведения</t>
  </si>
  <si>
    <t>Сведения о местонахождении серийного производства деталей</t>
  </si>
  <si>
    <t>Производство оснастки</t>
  </si>
  <si>
    <t>Другие детали, связанные с оснасткой</t>
  </si>
  <si>
    <t>Референс стандартной сметы</t>
  </si>
  <si>
    <t>ЛИСТ ОПИСАНИЯ ДЕТАЛИ И ОСНАСТКИ</t>
  </si>
  <si>
    <t xml:space="preserve">Номер листа (*) </t>
  </si>
  <si>
    <t xml:space="preserve">Наименование детали (*) </t>
  </si>
  <si>
    <t xml:space="preserve">Номер детали (*) </t>
  </si>
  <si>
    <t>Позиция детали (правая/левая)</t>
  </si>
  <si>
    <t>Правая деталь идентична левой</t>
  </si>
  <si>
    <t>Деталь симметрична</t>
  </si>
  <si>
    <t>(*) данная информация должна соотвествовать номенклатуре Рено и должна быть включена в коммерческое предложение и описание специфической оснастки</t>
  </si>
  <si>
    <t>ПРИЛОЖИТЬ ВИД ДЕТАЛИ 3Д С УКАЗАНИЕМ УЧАСТКОВ С ОБРАТНОЙ КОНУСНОСТЬЮ (УКАЗЫВАЮЩИХ НА НЕОБХОДИМОСТЬ ВНУТРЕННИХ ДВИЖЕНИЙ В П/Ф) И ГАБАРИТНЫХ РАЗМЕРОВ ДЕТАЛИ В ЗАВИСИМОСТИ ОТ ПОЛОЖЕНИЯ В ПРЕСС-ФОРМЕ ИЛИ НАПРАВЛЕНИЯ ЭЖЕКЦИИ</t>
  </si>
  <si>
    <t>ПРИЛОЖИТЬ НЕСКОЛЬКО ВИДОВ ДЕТАЛИ 3Д ПРИ НЕОБХОДИМОСТИ ДЛЯ ТОЧНОГО ОПИСАНИЯ ДЕТАЛИ И ДВИЖЕНИЙ ПРЕСС-ФОРМЫ</t>
  </si>
  <si>
    <t>Указать детали, которым соотвествует описанная оснастка (Литье/штамповка и тп)</t>
  </si>
  <si>
    <t>Литье</t>
  </si>
  <si>
    <t>Количество гнезд в п/ф</t>
  </si>
  <si>
    <t>Количество направляющих в п/ф</t>
  </si>
  <si>
    <t>Количество пальцев в п/ф</t>
  </si>
  <si>
    <t>Тип литья</t>
  </si>
  <si>
    <t>Количество точек впрыска</t>
  </si>
  <si>
    <t>Горячий канал (если есть: марка и описание)</t>
  </si>
  <si>
    <t>CAD</t>
  </si>
  <si>
    <t>Algeria - DZ</t>
  </si>
  <si>
    <t>Benin - BJ</t>
  </si>
  <si>
    <t>Cameroon - CM</t>
  </si>
  <si>
    <t>Cape Verde - CV</t>
  </si>
  <si>
    <t>Comoros - KM</t>
  </si>
  <si>
    <t>Ivory Coast - CI</t>
  </si>
  <si>
    <t>Egypt - EG</t>
  </si>
  <si>
    <t>Eritrea - ER</t>
  </si>
  <si>
    <t>Ethiopia - ET</t>
  </si>
  <si>
    <t>Gambia - GM</t>
  </si>
  <si>
    <t>Guinea - GN</t>
  </si>
  <si>
    <t>TOTAL E1B</t>
  </si>
  <si>
    <t>Ne pas renseigner</t>
  </si>
  <si>
    <t>Toate celelalte cheltuieli de urmarire, punere la punct, incercari, transport, trebuie sa fie amortizate in pretul piesei</t>
  </si>
  <si>
    <t>INVESTITIE TOTALA</t>
  </si>
  <si>
    <t>SUMA ( D ) = (A) + (B) + (C)</t>
  </si>
  <si>
    <t>Acest formular nu trebuie modificat si trebuie completat cu o fisa descriptiva a sculei</t>
  </si>
  <si>
    <t>Codif courte</t>
  </si>
  <si>
    <t>Gestión de monedas y del panel de divisas</t>
  </si>
  <si>
    <t>El panel de divisas está limitado a 3 monedas, pero el Devis puede contener más</t>
  </si>
  <si>
    <t>Indique como quiere contabilizar las monedas que no forman parte del panel de divisas</t>
  </si>
  <si>
    <t>Gestión de las monedas</t>
  </si>
  <si>
    <t>Código de la divisa</t>
  </si>
  <si>
    <t>Tasa de cambio</t>
  </si>
  <si>
    <t>(*) these informations have to be issue from the Renault bill of material and also to be similar with information included in the offer and in the IDO sheet</t>
  </si>
  <si>
    <t>Code_Devise_ISO4217</t>
  </si>
  <si>
    <t>Dictionary!A1055:A1083</t>
  </si>
  <si>
    <t>Total price (automatic calculation)</t>
  </si>
  <si>
    <t>Prix total (calcul automatique)</t>
  </si>
  <si>
    <t>Currency
(ISO Code)</t>
  </si>
  <si>
    <t>Explanation about price evolution (if need be)</t>
  </si>
  <si>
    <t>Justification évolution de prix (le cas échéant)</t>
  </si>
  <si>
    <t>Additional Informations</t>
  </si>
  <si>
    <t>Projected TKO/TGA Date of the tool</t>
  </si>
  <si>
    <t>Tool lifetime expected in number of shots</t>
  </si>
  <si>
    <t>Information about location of mass production site of all parts</t>
  </si>
  <si>
    <t>Fiche 4 Descr .1</t>
  </si>
  <si>
    <t>DàG et DàD identique</t>
  </si>
  <si>
    <t>DàD symétrique</t>
  </si>
  <si>
    <t>Útiles plásticos -PLA</t>
  </si>
  <si>
    <t>А28.2 - Затраты на таможенное оформление</t>
  </si>
  <si>
    <t>А30.1 - Логистика распределения</t>
  </si>
  <si>
    <t>А30.2 - Налоги</t>
  </si>
  <si>
    <t>Core box (Hot chamber) for die casting die - FON_006</t>
  </si>
  <si>
    <t>Pattern plate for sand casting - FON_007</t>
  </si>
  <si>
    <t>Количество операторов</t>
  </si>
  <si>
    <t>Коэффициент доп. рабочего времени (TSP) (%)</t>
  </si>
  <si>
    <t>Производительность рабочего места</t>
  </si>
  <si>
    <t>Литейная форма для силикона/резины - MOU_001</t>
  </si>
  <si>
    <t>Литейная форма для пенополистирола - MOU_002</t>
  </si>
  <si>
    <t>Литейная форма для пены - MOU_003</t>
  </si>
  <si>
    <t>Экструзионный штамп - EXT_001</t>
  </si>
  <si>
    <t>Шаблон для порошковой смеси - SLU_001</t>
  </si>
  <si>
    <t>Литейная форма для порошковой смеси - SLU_002</t>
  </si>
  <si>
    <t>Рамка для порошковой смеси - SLU_003</t>
  </si>
  <si>
    <t>Резервуар подачи порошковой смеси - SLU_004</t>
  </si>
  <si>
    <t>Nr. miscari:</t>
  </si>
  <si>
    <t>Nr. cale reglaj:</t>
  </si>
  <si>
    <t>Tip injectie:</t>
  </si>
  <si>
    <t>Nr. puncte de injectie:</t>
  </si>
  <si>
    <t>Bloc cald (marca si tip)</t>
  </si>
  <si>
    <t>Nr. si tip de cricuri hidraulice:</t>
  </si>
  <si>
    <t>Tip granulare:</t>
  </si>
  <si>
    <t>Greutate matrita inchisa:</t>
  </si>
  <si>
    <t>Tratamente specifice:</t>
  </si>
  <si>
    <t>Dimensiunile matritei inchise:</t>
  </si>
  <si>
    <t>Material carcasa sau batiu:</t>
  </si>
  <si>
    <t>Material zone active:</t>
  </si>
  <si>
    <t>Pret / kg (material piesa) in € :</t>
  </si>
  <si>
    <t>Grosime piesa (mm):</t>
  </si>
  <si>
    <t>Suprafata proiectata a piesei (cm²):</t>
  </si>
  <si>
    <t>Suprafata dezvoltata a piesei (cm²):</t>
  </si>
  <si>
    <t>Greutatea piesei (g):</t>
  </si>
  <si>
    <t>Timp ciclu (cmn):</t>
  </si>
  <si>
    <t>Presa utilizata (T):</t>
  </si>
  <si>
    <t>Operatie finisare (vopsire sau altceva):</t>
  </si>
  <si>
    <t>Dimensiunile presei (masei presei)</t>
  </si>
  <si>
    <t>Ambutisare</t>
  </si>
  <si>
    <t>E2 - TOOL MANUFACTURING SUPPLY MANAGEMENT COSTS (ONLY FOR SUPPLIER TIER 1 PRODUCED PART)</t>
  </si>
  <si>
    <t>Number of Tools for visible part</t>
  </si>
  <si>
    <t>Powder slush pattern - SLU_001</t>
  </si>
  <si>
    <t>Powder slush mould - SLU_002</t>
  </si>
  <si>
    <t>Rwanda - RW</t>
  </si>
  <si>
    <t>Sénégal - SN</t>
  </si>
  <si>
    <t>Sierra Leone - SL</t>
  </si>
  <si>
    <t>Somalie - SO</t>
  </si>
  <si>
    <t>Soudan - SD</t>
  </si>
  <si>
    <t>Swaziland - SZ</t>
  </si>
  <si>
    <t>Tanzanie - TZ</t>
  </si>
  <si>
    <t>Tchad - TD</t>
  </si>
  <si>
    <t>Togo - TG</t>
  </si>
  <si>
    <t>Tunisie - TN</t>
  </si>
  <si>
    <t>Zambie - ZM</t>
  </si>
  <si>
    <r>
      <t>% DàD</t>
    </r>
    <r>
      <rPr>
        <sz val="10"/>
        <rFont val="Arial"/>
        <family val="2"/>
      </rPr>
      <t/>
    </r>
  </si>
  <si>
    <t>Rendement opérationnel</t>
  </si>
  <si>
    <t>FICHE N°1 : DECOMPOSITION DE COUT DU PRODUIT</t>
  </si>
  <si>
    <t>A5 - Désignation du produit :</t>
  </si>
  <si>
    <t xml:space="preserve">Montant </t>
  </si>
  <si>
    <t xml:space="preserve">A8 - Achats bruts locaux </t>
  </si>
  <si>
    <t>Panier de devise</t>
  </si>
  <si>
    <t>A14 - Frais de fonctionnement et d'entretien</t>
  </si>
  <si>
    <t>A17 - Frais indirects usine</t>
  </si>
  <si>
    <t>A18 - Infrastructures</t>
  </si>
  <si>
    <t>weight of part (gr) :</t>
  </si>
  <si>
    <t>cycle time (cmn) :</t>
  </si>
  <si>
    <t>C36</t>
  </si>
  <si>
    <t>Design &amp; Development Full Costs (Without Testing Costs)</t>
  </si>
  <si>
    <t>E1 - DESIGN &amp; DEVELOPMENT FULL COSTS</t>
  </si>
  <si>
    <t>1. Project management</t>
  </si>
  <si>
    <t>Camerún - CM</t>
  </si>
  <si>
    <t>Capo-Verde - CV</t>
  </si>
  <si>
    <t>Costa de Ivory - CI</t>
  </si>
  <si>
    <t>Totales por tipo de moneda</t>
  </si>
  <si>
    <t>Récapitulatif général</t>
  </si>
  <si>
    <t>Summary</t>
  </si>
  <si>
    <t>Total general</t>
  </si>
  <si>
    <t>Основная Информация</t>
  </si>
  <si>
    <t>Resumen general</t>
  </si>
  <si>
    <t>A8.2 - Taxes sur achats locaux</t>
  </si>
  <si>
    <t xml:space="preserve">A9 - Achats bruts importés </t>
  </si>
  <si>
    <t>A9.1 - Logistique sur achats importés</t>
  </si>
  <si>
    <t>2 sides cutting</t>
  </si>
  <si>
    <t>Air in air</t>
  </si>
  <si>
    <t>Air in water</t>
  </si>
  <si>
    <t>Shape cutting</t>
  </si>
  <si>
    <t>(to be filled for each tool)</t>
  </si>
  <si>
    <t>GENERAL INFORMATION</t>
  </si>
  <si>
    <t>MANUFACTURING PROCESS</t>
  </si>
  <si>
    <t>SUPPLIES AND PURCHASED SERVICES</t>
  </si>
  <si>
    <t>FINAL TRANSPORT EXPENSES</t>
  </si>
  <si>
    <t>Mold</t>
  </si>
  <si>
    <t>Разработки системы</t>
  </si>
  <si>
    <t>Утверждение системы</t>
  </si>
  <si>
    <t xml:space="preserve">Первичные разработки  </t>
  </si>
  <si>
    <t>Моделирование производственного процесса</t>
  </si>
  <si>
    <t>Руководитель проекта по индустриализации</t>
  </si>
  <si>
    <t>A8.1 - Logística de compras locales</t>
  </si>
  <si>
    <t>A8.2 - Tasas sobre compras locales</t>
  </si>
  <si>
    <t>A9 - Compras brutas importadas</t>
  </si>
  <si>
    <t>A9.1 - Logística de compras importadas</t>
  </si>
  <si>
    <t>A9.2 - Tasas y gastos de derechos de aduanas de compras importadas</t>
  </si>
  <si>
    <t>Керамический стержень</t>
  </si>
  <si>
    <t>Резина</t>
  </si>
  <si>
    <t>Сталь</t>
  </si>
  <si>
    <t>Холодный ящик</t>
  </si>
  <si>
    <t>Горячий ящик</t>
  </si>
  <si>
    <t>Обрезка с одной стороны</t>
  </si>
  <si>
    <t>Обрезка с 2х сторон</t>
  </si>
  <si>
    <t xml:space="preserve">Выбор </t>
  </si>
  <si>
    <t>Воздух-воздух</t>
  </si>
  <si>
    <t>Воздух-вода</t>
  </si>
  <si>
    <t>Таблица IDO (калькуляция стоимости оснастки)</t>
  </si>
  <si>
    <t>A6.2 - Cod vamal (SH: sistem armonizat):</t>
  </si>
  <si>
    <t>Valoare</t>
  </si>
  <si>
    <t>Comentarii</t>
  </si>
  <si>
    <t>A8 - Cumpărări locale (valoare brută)</t>
  </si>
  <si>
    <t>A16 - Rebuturi şi retuşuri din fabricatie</t>
  </si>
  <si>
    <t>A17 - Costuri indirecte uzină</t>
  </si>
  <si>
    <t>Unitate productie 1</t>
  </si>
  <si>
    <t>A25 - Ambalaj</t>
  </si>
  <si>
    <t>A28.2 - Cheltuieli vamuire</t>
  </si>
  <si>
    <t>A30.1 - Logistică aval</t>
  </si>
  <si>
    <t>A30.2 - Taxe</t>
  </si>
  <si>
    <t>A30.3 - Taxe vamale</t>
  </si>
  <si>
    <t>A33 - Utilaje serie specifice</t>
  </si>
  <si>
    <t>Panel de divisas</t>
  </si>
  <si>
    <t>Divisas</t>
  </si>
  <si>
    <t>Gastos específicos</t>
  </si>
  <si>
    <t>Gastos directos / indirectos</t>
  </si>
  <si>
    <t>Esta tabla recapitula el conjunto de costes por divisas</t>
  </si>
  <si>
    <t>Divisa utilizada para el valor de transformación</t>
  </si>
  <si>
    <t>Divisa utilizada para los gastos generales</t>
  </si>
  <si>
    <t>3D CAD LCC</t>
  </si>
  <si>
    <t>B9 - Rata de schimb</t>
  </si>
  <si>
    <t>B10 - Valoare cumparari brute</t>
  </si>
  <si>
    <t>B11 - Cheltuieli de cumparare</t>
  </si>
  <si>
    <t>B12 - Rebuturi si retusuri</t>
  </si>
  <si>
    <t>B13.1 - Costuri de transport</t>
  </si>
  <si>
    <t>B13.2 - Taxe si cheltuieli cu vamuirea</t>
  </si>
  <si>
    <t>اگر كه واحد پول داخلي از پيشنهاد قيمت متفاوت است :</t>
  </si>
  <si>
    <t>واحد پول استفاده شده :</t>
  </si>
  <si>
    <t>نرخ تبديل ارز استفاده شده :</t>
  </si>
  <si>
    <t>Площадь проекции детали (см2)</t>
  </si>
  <si>
    <t>Развернутая площадь детали (см2)</t>
  </si>
  <si>
    <t>Данная стандартная форма не может быть модифицирована, и к данному листу IDO должен прилагаться лист с описанием средства</t>
  </si>
  <si>
    <t>Стандартная смета</t>
  </si>
  <si>
    <t>Frame for powder Slush</t>
  </si>
  <si>
    <t>Powder slush feeding box</t>
  </si>
  <si>
    <t>Outillages prototypes  (besoin Renault ou Nissan et pièces prototypes (besoins fournisseurs) 
(si amortis)</t>
  </si>
  <si>
    <t>Характеристика затрат</t>
  </si>
  <si>
    <t>Итог Е4А + Е4В</t>
  </si>
  <si>
    <t>Менеджмент валютной корзины</t>
  </si>
  <si>
    <t>Moneda</t>
  </si>
  <si>
    <t>Цель - Предоставить структуру себестоимости  детали</t>
  </si>
  <si>
    <t>Выбор</t>
  </si>
  <si>
    <t>Название рубрики</t>
  </si>
  <si>
    <t>Ячейка, заполнение которой не повлияет на расчеты</t>
  </si>
  <si>
    <t>Ячейка, заполнение которой повлияет на расчеты</t>
  </si>
  <si>
    <t>Не заполнять</t>
  </si>
  <si>
    <t>Ячейка, использующая данные в таблице EXCEL</t>
  </si>
  <si>
    <t>Цветовой код</t>
  </si>
  <si>
    <t>3 steps or with tryout</t>
  </si>
  <si>
    <t>technical grain (erosion type)</t>
  </si>
  <si>
    <t>Designation of  the machine</t>
  </si>
  <si>
    <t>Commercial name of the machine</t>
  </si>
  <si>
    <t>The Machine maker's name</t>
  </si>
  <si>
    <t>C5</t>
  </si>
  <si>
    <t>стоимость закупки и установки оборудования</t>
  </si>
  <si>
    <t>дата закупки</t>
  </si>
  <si>
    <t>возраст оборудования на дату закупки</t>
  </si>
  <si>
    <t>стоимость эквивалентного нового оборудования</t>
  </si>
  <si>
    <t>Moule de soufflage - PLA_006</t>
  </si>
  <si>
    <t>Moule de soufflage</t>
  </si>
  <si>
    <t>Belgique - BE</t>
  </si>
  <si>
    <t>Outils de fonderie - FON</t>
  </si>
  <si>
    <t>Moule d'injection/thermocompression de thermodur/SMC - PLA_007</t>
  </si>
  <si>
    <t>Moule Thermodur/SMC/BMC</t>
  </si>
  <si>
    <t>Biélorussie - BY</t>
  </si>
  <si>
    <t>E9 - Durée d'amortissement (nombre d'années)</t>
  </si>
  <si>
    <t>E10 - Coût à la pièce (Devise/pièce) sans marge et frais financiers</t>
  </si>
  <si>
    <t>Farsi</t>
  </si>
  <si>
    <t>FARSI</t>
  </si>
  <si>
    <t>كاربرگ اكسل</t>
  </si>
  <si>
    <t>هدف</t>
  </si>
  <si>
    <t>معرفي ساختار هزينه يك قطعه</t>
  </si>
  <si>
    <t>نام توليد كننده</t>
  </si>
  <si>
    <t>محل كارخانه</t>
  </si>
  <si>
    <t>كشور</t>
  </si>
  <si>
    <t>شهر</t>
  </si>
  <si>
    <t>تنظيم كننده</t>
  </si>
  <si>
    <t>A3 - واحد پول :</t>
  </si>
  <si>
    <t>A5 - نام محصول :</t>
  </si>
  <si>
    <t>مبلغ</t>
  </si>
  <si>
    <t>توضيحات</t>
  </si>
  <si>
    <t>Coste de mantenimiento utillajes</t>
  </si>
  <si>
    <t>Coste de rechazos</t>
  </si>
  <si>
    <t>Coste de retoques</t>
  </si>
  <si>
    <t>Otros costes comprometidos en su tasa máquina</t>
  </si>
  <si>
    <t>Costo MOD</t>
  </si>
  <si>
    <t>Costo de consumibles</t>
  </si>
  <si>
    <t>Costo Consumo de energía y fluidos</t>
  </si>
  <si>
    <t>Costo de mantenimiento máquina</t>
  </si>
  <si>
    <t>Costo de mantenimiento herramental</t>
  </si>
  <si>
    <t>Costo de rechazos</t>
  </si>
  <si>
    <t>Cost0 de retoques</t>
  </si>
  <si>
    <t>Otros costos comprometidos en su tasa máquina</t>
  </si>
  <si>
    <t>Descripción del herramental específico no incluido en el precio pieza</t>
  </si>
  <si>
    <t>Monto del herramental específico</t>
  </si>
  <si>
    <t>Número de herramentales específicos</t>
  </si>
  <si>
    <t>Número de huellas o impresiones</t>
  </si>
  <si>
    <t>Duración de la vida del herramental (número de piezas)</t>
  </si>
  <si>
    <t>Volumen de vehículos o de unidades por año:</t>
  </si>
  <si>
    <t>Volumen de vehículos o de unidades por día:</t>
  </si>
  <si>
    <t>DàG y DàD idénticos</t>
  </si>
  <si>
    <t>Terminación (pintura u otra)</t>
  </si>
  <si>
    <t>Canales fríos</t>
  </si>
  <si>
    <t>Arena para molde en verde (Fundición)</t>
  </si>
  <si>
    <t>Bajo presión en vacío</t>
  </si>
  <si>
    <t>costo en divisa local</t>
  </si>
  <si>
    <t>costo en divisa del devis</t>
  </si>
  <si>
    <t>MOLDEADO para fundiciones</t>
  </si>
  <si>
    <t>CONTROL HERRAMENTAL (Tridimensional, Manual)</t>
  </si>
  <si>
    <t>PEQUEÑOS MECANIZADOS</t>
  </si>
  <si>
    <t>de la herramienta con la máquina de ensayo)</t>
  </si>
  <si>
    <t xml:space="preserve">Referencia Grano RSAS </t>
  </si>
  <si>
    <t>costo DEL TRANSPORTE FINAL</t>
  </si>
  <si>
    <t>E8 - Volumen (número de piezas consideradas para la amortización de los costos)</t>
  </si>
  <si>
    <t>E10 - costo por pieza (Divisa/pieza) sin margen ni gastos financieros</t>
  </si>
  <si>
    <t>E12 - costo a la pieza (Divisa/ pieza) incluidos margen y gastos financieros</t>
  </si>
  <si>
    <t>costos de validación</t>
  </si>
  <si>
    <t>costo Total (Divisa del Devis)</t>
  </si>
  <si>
    <t xml:space="preserve"> E1B - costos de validación</t>
  </si>
  <si>
    <t>costos por ensayo</t>
  </si>
  <si>
    <t>E4 - COSTOS DE LOS PROTOTIPOS ( si se amortizan en el precio pieza)</t>
  </si>
  <si>
    <t>costo unitario</t>
  </si>
  <si>
    <t>Indicar el código de la moneda y el tipo de cambio que desea utilizar para el cálculo de la cotización en comparación con la moneda del Devis.</t>
  </si>
  <si>
    <t>Esta tabla recapitula el conjunto de costos por divisas</t>
  </si>
  <si>
    <t>2da Moneda del panel de divisas</t>
  </si>
  <si>
    <t>3ra Moneda del panel de divisas</t>
  </si>
  <si>
    <t>OBJETIVO: Presentar la estructura del costo de una pieza</t>
  </si>
  <si>
    <t>Celda que utiliza datos del fichero Excel</t>
  </si>
  <si>
    <t>Instrucciones para la documentacion del Devis Standard</t>
  </si>
  <si>
    <t>Sheet 0 Gestión de Monedas : Por favor documentar la columna del país y la tasa de cambio</t>
  </si>
  <si>
    <t xml:space="preserve">Sheet 1 Síntesis : Por favor documentar cada tema hasta A7 </t>
  </si>
  <si>
    <t>Sheet 2 Compras : Por favor documentar cada tema</t>
  </si>
  <si>
    <t>Sheet 3 Procesos : Por favor documentar cada tema</t>
  </si>
  <si>
    <t xml:space="preserve">Sheet 1 Síntesis: Por favor documentar cada tema desde A7 </t>
  </si>
  <si>
    <t>Complete sheet 4 and 5 si es necesario</t>
  </si>
  <si>
    <t>Материалы</t>
  </si>
  <si>
    <t>Комплектующие</t>
  </si>
  <si>
    <t>Technique</t>
  </si>
  <si>
    <t xml:space="preserve">Moule : </t>
  </si>
  <si>
    <t xml:space="preserve">Autres outillages : </t>
  </si>
  <si>
    <t xml:space="preserve">Nombre d'empreintes : </t>
  </si>
  <si>
    <t>USA</t>
  </si>
  <si>
    <t>Number of machines used</t>
  </si>
  <si>
    <t>Production reference volume for specific depreciation</t>
  </si>
  <si>
    <t>Investment for one machine</t>
  </si>
  <si>
    <t>Technical depreciation duration (years)</t>
  </si>
  <si>
    <t>Supplementary personal time (SPT) (%)</t>
  </si>
  <si>
    <t>Number of parts per sequence (production run) (parts)</t>
  </si>
  <si>
    <t>Manufacturing scraps (%)</t>
  </si>
  <si>
    <t>Number of presence hours per team per PDL</t>
  </si>
  <si>
    <t>Number of working days per year per PDL</t>
  </si>
  <si>
    <t>Annual payroll expenses per PDL</t>
  </si>
  <si>
    <t xml:space="preserve">Yearly production capacity </t>
  </si>
  <si>
    <t>Cost of PDL (Production Direct Labour)</t>
  </si>
  <si>
    <t>Depreciation of production means</t>
  </si>
  <si>
    <t>Scraps cost</t>
  </si>
  <si>
    <t>Other cost included in your machine rate</t>
  </si>
  <si>
    <t xml:space="preserve">Total for the operation </t>
  </si>
  <si>
    <t>Please fill sheet 3 process</t>
  </si>
  <si>
    <t>Veuillez documenter Sheet 3 Process</t>
  </si>
  <si>
    <t>Instruction for the documentation of the standard quotation</t>
  </si>
  <si>
    <t>Sheet 0 Currency Management : Veuillez documenter la colonne pays puis le taux de change</t>
  </si>
  <si>
    <t>Sheet 0 Currency Management : Please fill the column country and the exchange rate</t>
  </si>
  <si>
    <t xml:space="preserve">Sheet 1 Synthèse : Please fill each topic until A7 </t>
  </si>
  <si>
    <t>Eslovaquia - SK</t>
  </si>
  <si>
    <t>Eslovenia- SI</t>
  </si>
  <si>
    <t>Suecia - SE</t>
  </si>
  <si>
    <t>Suiza - CH</t>
  </si>
  <si>
    <t>Turquia - TR</t>
  </si>
  <si>
    <t>Ucrania - UA</t>
  </si>
  <si>
    <t>Vaticano - VA</t>
  </si>
  <si>
    <t>Arabia Saoudita - SA</t>
  </si>
  <si>
    <t>Azerbaiyan - AZ</t>
  </si>
  <si>
    <t>Bután - BT</t>
  </si>
  <si>
    <t>Camboya - KH</t>
  </si>
  <si>
    <t>Corea del Sur - KR</t>
  </si>
  <si>
    <t>Emir.arab.unidos - AE</t>
  </si>
  <si>
    <t>Japón - JP</t>
  </si>
  <si>
    <t>Jordania - JO</t>
  </si>
  <si>
    <t>Kubait - KW</t>
  </si>
  <si>
    <t>Libano - LB</t>
  </si>
  <si>
    <t>Malasia - MY</t>
  </si>
  <si>
    <t>Maldivas - MV</t>
  </si>
  <si>
    <t>Omán - OM</t>
  </si>
  <si>
    <t>Uzbékistan - UZ</t>
  </si>
  <si>
    <t>Filipinas - PH</t>
  </si>
  <si>
    <t>RépDémPopCorea - KP</t>
  </si>
  <si>
    <t>Singapur - SG</t>
  </si>
  <si>
    <t>Surinam - SR</t>
  </si>
  <si>
    <t>Taiwan - TW</t>
  </si>
  <si>
    <t>Tailandia - TH</t>
  </si>
  <si>
    <t>****America del Sur****</t>
  </si>
  <si>
    <t>Brasil - BR</t>
  </si>
  <si>
    <t>Perú - PE</t>
  </si>
  <si>
    <t>E2 - TOOLINGS - APPROACH EXPENSES (amortized)</t>
  </si>
  <si>
    <t>Catégorie des outillages par complexité/dimensions pour pièces nues:</t>
  </si>
  <si>
    <t>Toolings Catégory per complexity/dimensions for parts alone :</t>
  </si>
  <si>
    <t>surface &lt; 100 cm2</t>
  </si>
  <si>
    <t>ALGERIA</t>
  </si>
  <si>
    <t>DZD</t>
  </si>
  <si>
    <t>2011_b2.2</t>
  </si>
  <si>
    <t>-Amélioration : Ajout de l'Algérie dans la liste des pays et du DZD (Dinar Algérien) dans la liste des monnaies</t>
  </si>
  <si>
    <t>Localisation du site de production</t>
  </si>
  <si>
    <t>Location of facility:</t>
  </si>
  <si>
    <t>N° de compte fournisseur :</t>
  </si>
  <si>
    <t>Supplier account Number:</t>
  </si>
  <si>
    <t>Nom du fournisseur :</t>
  </si>
  <si>
    <t>Supplier name:</t>
  </si>
  <si>
    <t>A11 - Rebuts et Retouches sur achats</t>
  </si>
  <si>
    <t>A11 - Scrap and reworked parts on purchases</t>
  </si>
  <si>
    <t>Общая длительность(в мес)</t>
  </si>
  <si>
    <t>Рабочий план в соответствии с планнингом проекта (cм. RFQ)</t>
  </si>
  <si>
    <t>Планинг тестирований/утверждений (укажите число предусмотренных утверждений на каждый месяц)</t>
  </si>
  <si>
    <t xml:space="preserve"> E1B -  Затраты на утверждения/тестирования</t>
  </si>
  <si>
    <t>Тип тестирования</t>
  </si>
  <si>
    <t>Затраты на тест/опыт (в тыс)</t>
  </si>
  <si>
    <t>Кол-во тестов</t>
  </si>
  <si>
    <t>Название внутреннего/внешнего субподрядчика</t>
  </si>
  <si>
    <t>Sous fonction 2</t>
  </si>
  <si>
    <t>System conception</t>
  </si>
  <si>
    <t>System validation</t>
  </si>
  <si>
    <t>4.System calibration</t>
  </si>
  <si>
    <t>4. Faisabilité process outillage</t>
  </si>
  <si>
    <t>4.Tooling process feasibility</t>
  </si>
  <si>
    <t>4.Fezabilitatea procesului de matrite</t>
  </si>
  <si>
    <t>Sources of charges</t>
  </si>
  <si>
    <t>Калькуляция специфических затрат</t>
  </si>
  <si>
    <t>Е7 - Сумма(валюта) - не включая маржу и фин.расходы</t>
  </si>
  <si>
    <t>Е8  -Объем(кол-во деталей, используемое для амортизации затрат)</t>
  </si>
  <si>
    <t>Е9 - Срок амортизации(кол-во лет)</t>
  </si>
  <si>
    <t>Е10 - Затраты на деталь(сумма/кол-во деталей) не включая маржу и фин.затраты</t>
  </si>
  <si>
    <t>Е11 - Учетная ставка - % маржи и фин. затрат</t>
  </si>
  <si>
    <t>Е12 - Затраты на деталь включая маржу и фин. Затраты</t>
  </si>
  <si>
    <t>Unit price</t>
  </si>
  <si>
    <t>Description of graining :</t>
  </si>
  <si>
    <t>Weight of tool closed :</t>
  </si>
  <si>
    <t>Specifics treatments :</t>
  </si>
  <si>
    <t>Dimensions ot tool closed</t>
  </si>
  <si>
    <t>A04</t>
  </si>
  <si>
    <t xml:space="preserve">FRAISAGE </t>
  </si>
  <si>
    <t>CN 3D</t>
  </si>
  <si>
    <t>A05</t>
  </si>
  <si>
    <t>UGV</t>
  </si>
  <si>
    <t>A06</t>
  </si>
  <si>
    <t>TRADITIONNEL ou  CN 2D</t>
  </si>
  <si>
    <t>A07</t>
  </si>
  <si>
    <t>CONTROLE OUTILLAGE ( Tridimensionnel, Manuel)</t>
  </si>
  <si>
    <t>A08</t>
  </si>
  <si>
    <t>PETIT USINAGE (Tour, Perçage, Rectification )</t>
  </si>
  <si>
    <t>A09</t>
  </si>
  <si>
    <t>FORAGE</t>
  </si>
  <si>
    <t>A10</t>
  </si>
  <si>
    <t xml:space="preserve">ELECTRODE ( réalisation ) </t>
  </si>
  <si>
    <t>A11</t>
  </si>
  <si>
    <t>EROSION ENFONCAGE</t>
  </si>
  <si>
    <t>A12</t>
  </si>
  <si>
    <t>EROSION FIL</t>
  </si>
  <si>
    <t xml:space="preserve">MONTAGE / AJUSTAGE  </t>
  </si>
  <si>
    <t>POLISSAGE</t>
  </si>
  <si>
    <t>MISES AU POINT</t>
  </si>
  <si>
    <t>Objective : Present the part cost structure</t>
  </si>
  <si>
    <t>Title</t>
  </si>
  <si>
    <t>Cellule utilisant des données du fichier excel</t>
  </si>
  <si>
    <t>Cell using data of the file</t>
  </si>
  <si>
    <t>Количество используемого оборудования</t>
  </si>
  <si>
    <t>M</t>
  </si>
  <si>
    <t>S</t>
  </si>
  <si>
    <t xml:space="preserve"> E1A - ENGINEERING HOURS</t>
  </si>
  <si>
    <t>Number of hours corresponding to 1 supplier's Full-Time Employee FTE</t>
  </si>
  <si>
    <t>Source de dépenses</t>
  </si>
  <si>
    <t xml:space="preserve">(excl. tool. maker) </t>
  </si>
  <si>
    <t>Currency basket</t>
  </si>
  <si>
    <t>Currency management</t>
  </si>
  <si>
    <t>Ingénieur / Pilote Qualité</t>
  </si>
  <si>
    <t>Ingénieur / Technicien ANPQP</t>
  </si>
  <si>
    <t>TOTAL E1A</t>
  </si>
  <si>
    <t>Typologie de validation</t>
  </si>
  <si>
    <t>Choisir le type d'achat dans la liste</t>
  </si>
  <si>
    <t>Local</t>
  </si>
  <si>
    <t>Import</t>
  </si>
  <si>
    <t>Number of Tools for structural part</t>
  </si>
  <si>
    <t>Vibration welding jig &amp; fixture</t>
  </si>
  <si>
    <t>FICHA N°1 : DESCOMPOSICIÓN DEL COSTE DEL PRODUCTO</t>
  </si>
  <si>
    <t>NOMBRE DEL PROVEEDOR</t>
  </si>
  <si>
    <t>Nº DE CUENTA DEL PROVEEDOR</t>
  </si>
  <si>
    <t>LOCALIZACIÓN DE LA PLANTA DE PRODUCCIÓN</t>
  </si>
  <si>
    <t>Gravity die casting mold - FON_003</t>
  </si>
  <si>
    <t>Centrifugal die casting die - FON_004</t>
  </si>
  <si>
    <t>Core box (Cold chamber) for die casting die - FON_005</t>
  </si>
  <si>
    <t>Sheet 2 Purchase : Veuillez documenter l'ensemble de la fiche</t>
  </si>
  <si>
    <t>Sheet 3 Process: Veuillez documenter l'ensemble de la fiche</t>
  </si>
  <si>
    <t>Sheet 1 Synthese : Veuillez compléter les informations à partir de la rubrique A17</t>
  </si>
  <si>
    <t>Nombre del proveedor:</t>
  </si>
  <si>
    <t>Número de cuenta del proveedor:</t>
  </si>
  <si>
    <t>Nombre genérico del proyecto</t>
  </si>
  <si>
    <t>Nombre del GFE o de la función afectada:</t>
  </si>
  <si>
    <t>Fill the right items according to type of the tool (Injection or Stamping)</t>
  </si>
  <si>
    <t>Nb of cavities :</t>
  </si>
  <si>
    <t>Nb of slides :</t>
  </si>
  <si>
    <t>Nb of angular lifters :</t>
  </si>
  <si>
    <t>Injection type :</t>
  </si>
  <si>
    <t xml:space="preserve"> E1B - Coûts de Validation</t>
  </si>
  <si>
    <t>Montant total</t>
  </si>
  <si>
    <t>Română</t>
  </si>
  <si>
    <t>Nb of injection points:</t>
  </si>
  <si>
    <t>Hot runner (brand and description)</t>
  </si>
  <si>
    <t>COMPOSANTS STANDARDS</t>
  </si>
  <si>
    <t>B03</t>
  </si>
  <si>
    <t>BLOC CHAUD</t>
  </si>
  <si>
    <t>B04</t>
  </si>
  <si>
    <t>ADAPTATION BARRE TRANSFERT</t>
  </si>
  <si>
    <t>B05</t>
  </si>
  <si>
    <t>TRAITEMENTS</t>
  </si>
  <si>
    <t>B06</t>
  </si>
  <si>
    <t>GRAINAGE (transports et essai inclus)</t>
  </si>
  <si>
    <t>Référence Grain RSAS :</t>
  </si>
  <si>
    <t>MONTANT ( B )</t>
  </si>
  <si>
    <t xml:space="preserve">SHEET No 5: SUMMARY OF SPECIFIC EXPENSES ENGAGED ("Supplier Entry Ticket") </t>
  </si>
  <si>
    <t>Operation number</t>
  </si>
  <si>
    <t>Currency Management</t>
  </si>
  <si>
    <t>Производственный брак (%)</t>
  </si>
  <si>
    <t>Ретушь (%)</t>
  </si>
  <si>
    <t>Описание цеха</t>
  </si>
  <si>
    <t>Время функционирования цеха</t>
  </si>
  <si>
    <t>количество часов в день</t>
  </si>
  <si>
    <t>Montant de l'outillage spécifique</t>
  </si>
  <si>
    <t>C29</t>
  </si>
  <si>
    <t xml:space="preserve">Nombre d’outillages engagés </t>
  </si>
  <si>
    <t>C30</t>
  </si>
  <si>
    <t>Nombre d’empreintes</t>
  </si>
  <si>
    <t>C31</t>
  </si>
  <si>
    <t>C32</t>
  </si>
  <si>
    <t>Désignation sous-ensemble</t>
  </si>
  <si>
    <t>Libya - LY</t>
  </si>
  <si>
    <t>Morocco - MA</t>
  </si>
  <si>
    <t>Mauritania - MR</t>
  </si>
  <si>
    <t>Namibia - NA</t>
  </si>
  <si>
    <t>Uganda - UG</t>
  </si>
  <si>
    <t>Central African Rep - CF</t>
  </si>
  <si>
    <t>Dem. Rep. Congo - CD</t>
  </si>
  <si>
    <t>Senegal - SN</t>
  </si>
  <si>
    <t>Somalia - SO</t>
  </si>
  <si>
    <t>Il faut indiquer le code de la devise et le taux de change que vous souhaitez utiliser pour le chiffrage du devis par rapport à la devise du devis</t>
  </si>
  <si>
    <t>Dimensiones útil cerrado</t>
  </si>
  <si>
    <t>Material carcasa o chasis</t>
  </si>
  <si>
    <t>Material zonas de trabajo</t>
  </si>
  <si>
    <t>Material pieza</t>
  </si>
  <si>
    <t>Espesor pieza</t>
  </si>
  <si>
    <t>Superficie proyectada pieza</t>
  </si>
  <si>
    <t>Aléas de fabrication (%)</t>
  </si>
  <si>
    <t>Nombre de pièces par campagne (rafale) (p)</t>
  </si>
  <si>
    <t>Budgets annuels par moyen</t>
  </si>
  <si>
    <t>E3 - MOYENS SPECIFIQUES AMORTIS DANS LE PRIX PIECE (NON-CONSIDERES COMME OUTILLAGES SPECIFIQUES)</t>
  </si>
  <si>
    <t xml:space="preserve">Moyens spécifiques amortis dans le prix pièce </t>
  </si>
  <si>
    <t>Coef. Transformation</t>
  </si>
  <si>
    <t>C33</t>
  </si>
  <si>
    <t>C34</t>
  </si>
  <si>
    <t>Site 1</t>
  </si>
  <si>
    <t>Choix</t>
  </si>
  <si>
    <t>A convertir en</t>
  </si>
  <si>
    <t>Total</t>
  </si>
  <si>
    <t>Moule de Thermoformage verre - THE_003</t>
  </si>
  <si>
    <t>Outil de rembordement textile/composite - DIV_004</t>
  </si>
  <si>
    <t>Outil de rembordement textile</t>
  </si>
  <si>
    <t>Inde - IN</t>
  </si>
  <si>
    <t>Autre type de reprise - DIV_005</t>
  </si>
  <si>
    <t>Autre type de reprise</t>
  </si>
  <si>
    <t>A24 - Site de production Renault / Nissan / AVTOVAZ</t>
  </si>
  <si>
    <t xml:space="preserve">A24 - Renault, Nissan or AVTOVAZ production plant : </t>
  </si>
  <si>
    <t>A24 - Unitate de producţie Renault, Nissan sau AVTOVAZ</t>
  </si>
  <si>
    <t>A24 - Завод RENAULT, NISSAN или AVTOVAZ</t>
  </si>
  <si>
    <t>Référence fiche IDO</t>
  </si>
  <si>
    <t>Durée de vie outillage (nb pièces)</t>
  </si>
  <si>
    <t>Maintenance machine : masse salariale</t>
  </si>
  <si>
    <t>Количество смен в неделю</t>
  </si>
  <si>
    <t>Ставка в час</t>
  </si>
  <si>
    <t>Годовая производственная мощность</t>
  </si>
  <si>
    <t>Country Code of the location of tool for mass production</t>
  </si>
  <si>
    <t>Code Pays de localisation de l'outillage en vie série</t>
  </si>
  <si>
    <t>Renault code of the mass production site of parts 
If Tier 1</t>
  </si>
  <si>
    <t>Instalación de mecanizado</t>
  </si>
  <si>
    <t>Útil de conformado/conformación</t>
  </si>
  <si>
    <t>Útil de plegado textil</t>
  </si>
  <si>
    <t>Otro tipo de recogida</t>
  </si>
  <si>
    <t>Balancela pintura</t>
  </si>
  <si>
    <t>Soporte pieza marcado/decoración</t>
  </si>
  <si>
    <t>Marco serigrafía / tampón marcado</t>
  </si>
  <si>
    <t>Instalación de enfundado/encolado</t>
  </si>
  <si>
    <t>Selectie</t>
  </si>
  <si>
    <t>Environmental Design Validation</t>
  </si>
  <si>
    <t>CEM DV</t>
  </si>
  <si>
    <t>EMC Design Validation</t>
  </si>
  <si>
    <t>Radio Fréquence DV / Homologation</t>
  </si>
  <si>
    <t>Radio Frequency DV / Homologation</t>
  </si>
  <si>
    <t>Environnemental Process Validation</t>
  </si>
  <si>
    <t>Environmental Process Validation</t>
  </si>
  <si>
    <t>CEM PV</t>
  </si>
  <si>
    <t>Latvia - LV</t>
  </si>
  <si>
    <t>Lithuania - LT</t>
  </si>
  <si>
    <t>Macedonia  - MK</t>
  </si>
  <si>
    <t>Malta - MT</t>
  </si>
  <si>
    <t>Moldova - MD</t>
  </si>
  <si>
    <t>Norway - NO</t>
  </si>
  <si>
    <t>Netherlands - NL</t>
  </si>
  <si>
    <t>Poland - PL</t>
  </si>
  <si>
    <t>Czech Rep. - CZ</t>
  </si>
  <si>
    <t>Romania - RO</t>
  </si>
  <si>
    <t>United Kindom - GB</t>
  </si>
  <si>
    <t>San Marino - SM</t>
  </si>
  <si>
    <t>Serbia/Monten. - CS</t>
  </si>
  <si>
    <t>Slovakia - SK</t>
  </si>
  <si>
    <t>Slovenia - SI</t>
  </si>
  <si>
    <t>Moule de frittage - AUT_001</t>
  </si>
  <si>
    <t>Moule de frittage</t>
  </si>
  <si>
    <t>Afghanistan - AF</t>
  </si>
  <si>
    <t>Outil de profilage  - AUT_005</t>
  </si>
  <si>
    <t>Outil de profilage</t>
  </si>
  <si>
    <t>Arabie Saoudite - SA</t>
  </si>
  <si>
    <t>Outil de decoupe métal - DEC_001</t>
  </si>
  <si>
    <t>Arménie - AM</t>
  </si>
  <si>
    <t>Outil de decoupe textile/composite/tapis - DEC_002</t>
  </si>
  <si>
    <t>Azerbaïdjan - AZ</t>
  </si>
  <si>
    <t>Outil de decoupe des circuits électroniques PCB - DEC_003</t>
  </si>
  <si>
    <t>Necessary information to conduct negotiations</t>
  </si>
  <si>
    <t>City</t>
  </si>
  <si>
    <t>Tool manufacturing</t>
  </si>
  <si>
    <t>Tool manufactured by Tier 1 in a house toolshop 
(YES/NO)</t>
  </si>
  <si>
    <t>Mijloc de control dimensional/ geometric - MDC_001</t>
  </si>
  <si>
    <t>Mijloc de control etansaitate - MDC_002</t>
  </si>
  <si>
    <t>Mijloc de control electric/ electronic - MDC_003</t>
  </si>
  <si>
    <t>Masa control cablaj - MDC_004</t>
  </si>
  <si>
    <t>Alt tip de control - MDC_007</t>
  </si>
  <si>
    <t>Ambalaj - EMB_001</t>
  </si>
  <si>
    <t>Codificare prescurtata</t>
  </si>
  <si>
    <t>Matrita injectie plastica</t>
  </si>
  <si>
    <t>Matrita injectie surmulaj textil</t>
  </si>
  <si>
    <t>Matrita injectie bi-material</t>
  </si>
  <si>
    <t>Matrita injectie tri-material</t>
  </si>
  <si>
    <t>Matrita injectie surmulaj insertie</t>
  </si>
  <si>
    <t>Matrita de suflare</t>
  </si>
  <si>
    <t>Matrita injectie termorigid/ SMC/ BMC</t>
  </si>
  <si>
    <t>Matrita injectie elastomeri</t>
  </si>
  <si>
    <t>Matrita injectie portofel</t>
  </si>
  <si>
    <t>Matrita injectie cu gaz</t>
  </si>
  <si>
    <t>Matrita rotationala</t>
  </si>
  <si>
    <t xml:space="preserve">Matrita cauciuc/ silicon </t>
  </si>
  <si>
    <t>Matrita injectie PSE/ PPE</t>
  </si>
  <si>
    <t>Matrita spuma</t>
  </si>
  <si>
    <t xml:space="preserve"> Code du pays de fabrication des outils</t>
  </si>
  <si>
    <t>Date of updated quotation :</t>
  </si>
  <si>
    <t>Date Mise à jour chiffrage :</t>
  </si>
  <si>
    <t>Nom du fournisseur de production des pièces séries, 
si Rang n</t>
  </si>
  <si>
    <t>Address</t>
  </si>
  <si>
    <t>Postal Code</t>
  </si>
  <si>
    <t>Mandatory information at TGA (TKO) timing</t>
  </si>
  <si>
    <t>A25 - Emballage</t>
  </si>
  <si>
    <t>A30.1 - Logistique aval</t>
  </si>
  <si>
    <t>A30.2 - Taxes</t>
  </si>
  <si>
    <t xml:space="preserve">A30.3 - Droits de douanes </t>
  </si>
  <si>
    <t xml:space="preserve">A33 - Outillages série spécifiques </t>
  </si>
  <si>
    <t>B1 - Type d'achat (M = Matière premiere / C = composant / S = sous traitant</t>
  </si>
  <si>
    <t>B2 - Designation</t>
  </si>
  <si>
    <t>B4 -Country origin of the purchase</t>
  </si>
  <si>
    <t>B5 - Unit price in purchase currency</t>
  </si>
  <si>
    <t>B6 - Name of the Tier 2 supplier</t>
  </si>
  <si>
    <t>B7 - Quantity used</t>
  </si>
  <si>
    <t>Manutention liée au conditionnement</t>
  </si>
  <si>
    <t>Handling related to packaging</t>
  </si>
  <si>
    <t>Type noyau :</t>
  </si>
  <si>
    <t>Nombre de moules :</t>
  </si>
  <si>
    <t>matière lame ou poinçon:</t>
  </si>
  <si>
    <t>B1 - Tipo de compra (M = Materia prima / C = componente / S = subcontratación</t>
  </si>
  <si>
    <t>B2 - Designación</t>
  </si>
  <si>
    <t>B2.3 - Designación de la pieza fabricada</t>
  </si>
  <si>
    <t>B3 - Coef.  al producto</t>
  </si>
  <si>
    <t>B4 - País de origen de la compra</t>
  </si>
  <si>
    <t>B5 - Precio unitario en moneda de compra</t>
  </si>
  <si>
    <t>B6 - Nombre del proveedor de rango 2</t>
  </si>
  <si>
    <t>B7 - Cantidad comprometida</t>
  </si>
  <si>
    <t>B8 - Cantidad neta</t>
  </si>
  <si>
    <t>B9 - Tasa de cambio</t>
  </si>
  <si>
    <t>B10 - Montante compras brutas</t>
  </si>
  <si>
    <t>B11 - Gastos de compras</t>
  </si>
  <si>
    <t>B12 - Rechazos y retoques</t>
  </si>
  <si>
    <t>B13.1 - Coste de transporte</t>
  </si>
  <si>
    <t>B13.2 - Tasas y gastos de aduanas</t>
  </si>
  <si>
    <t>B15 - Número de días de stock</t>
  </si>
  <si>
    <t>B16 - Reventa y material recuperable</t>
  </si>
  <si>
    <t>Seleccionar el tipo de compra en la lista</t>
  </si>
  <si>
    <t>B2.1 - Designación + ref. Comercial</t>
  </si>
  <si>
    <t>B2.2 - Código de aduanas(SH : sistema armonizado)</t>
  </si>
  <si>
    <t xml:space="preserve">precio </t>
  </si>
  <si>
    <t>unidad monetaria</t>
  </si>
  <si>
    <t>unidad</t>
  </si>
  <si>
    <t>Fecha de validez</t>
  </si>
  <si>
    <t>Divisa del devis</t>
  </si>
  <si>
    <t>Precio unitario</t>
  </si>
  <si>
    <t>направляющих в п/ф</t>
  </si>
  <si>
    <t>пальцев в п/ф</t>
  </si>
  <si>
    <t>Количество п/ф</t>
  </si>
  <si>
    <t>Материал лезвия и пуансона</t>
  </si>
  <si>
    <t xml:space="preserve">Уплотнители </t>
  </si>
  <si>
    <t>Тип функционирования</t>
  </si>
  <si>
    <t>Количество движений п/ф</t>
  </si>
  <si>
    <t>Количество постов на оборудовании</t>
  </si>
  <si>
    <t>Количество машин</t>
  </si>
  <si>
    <t>Вырубка отверстий</t>
  </si>
  <si>
    <t>Вырубка формы</t>
  </si>
  <si>
    <t>Реолитье</t>
  </si>
  <si>
    <t>Литье под давлением</t>
  </si>
  <si>
    <t>Гравитационная форма</t>
  </si>
  <si>
    <t>Линия DISAMATIC</t>
  </si>
  <si>
    <t>Литье в песчаную форму</t>
  </si>
  <si>
    <t>Литье в оболочковые формы</t>
  </si>
  <si>
    <t>Литье под низким давлением</t>
  </si>
  <si>
    <t>Процесс COBAPRESS</t>
  </si>
  <si>
    <t>Жидкая штамповка</t>
  </si>
  <si>
    <t>Вакуумное формование</t>
  </si>
  <si>
    <t>Example : PA66 Technyl A216 nat</t>
  </si>
  <si>
    <t>Housing</t>
  </si>
  <si>
    <t>ABC</t>
  </si>
  <si>
    <t>KG</t>
  </si>
  <si>
    <t>Example : Mounting screw</t>
  </si>
  <si>
    <t>Bracket plate</t>
  </si>
  <si>
    <t>DEF</t>
  </si>
  <si>
    <t>Example : Paint</t>
  </si>
  <si>
    <t>Portugal</t>
  </si>
  <si>
    <t>HIG</t>
  </si>
  <si>
    <t>Plastic moulding</t>
  </si>
  <si>
    <t>Press 200T</t>
  </si>
  <si>
    <t>AA 0987-200</t>
  </si>
  <si>
    <t>Press Co Ltd</t>
  </si>
  <si>
    <t>IDO 00001</t>
  </si>
  <si>
    <t>N° RENAULT если оборудование уже зарегистрировано
(указывать только в случае изменения номера)</t>
  </si>
  <si>
    <t>Тип процесса</t>
  </si>
  <si>
    <t>Количество гнезд в пресс форме или количество деталей за удар</t>
  </si>
  <si>
    <t>Количество разных видов деталей, произведенных за один цикл производства</t>
  </si>
  <si>
    <t>Дополнение к названию упаковки (только в случае если тип инструмента = упаковка)</t>
  </si>
  <si>
    <t>Название оснастки или упаковки(заполняется автоматически)</t>
  </si>
  <si>
    <t>Количество инструментов</t>
  </si>
  <si>
    <t>Цена за единицу</t>
  </si>
  <si>
    <t>Сумма (автоматический расчет)</t>
  </si>
  <si>
    <t>Валюта (ISO код)</t>
  </si>
  <si>
    <t>Объяснение изменения цены (по запросу)</t>
  </si>
  <si>
    <t>Предварительная дата изготовления оснастки</t>
  </si>
  <si>
    <t>Дата конечной оплаты (Соглашение на производство) ДД.ММ.ГГ</t>
  </si>
  <si>
    <t>Срок жизни оснастки в количестве циклов</t>
  </si>
  <si>
    <t>A documenter en devise du devis</t>
  </si>
  <si>
    <t>A34 - Otros (acondicionamiento, estudios pagados de contado…)</t>
  </si>
  <si>
    <t>Hoja No. 5 con apéndices a documentar</t>
  </si>
  <si>
    <t>Valor Negativo</t>
  </si>
  <si>
    <t>Total de la línea C36 en Hoja No. 3</t>
  </si>
  <si>
    <t>Coquilla fundición centrifugado - FON_004</t>
  </si>
  <si>
    <t>Caja de núcleos tipo caja fria - FON_005</t>
  </si>
  <si>
    <t>Caja de núcleos tipo caja caliente - FON_006</t>
  </si>
  <si>
    <t>Placas modelos - FON_007</t>
  </si>
  <si>
    <t>Molde de inyección cera (fundición cera perdida) - FON_008</t>
  </si>
  <si>
    <t>Molde de inyección cera (fundición espumada perdida) - FON_008</t>
  </si>
  <si>
    <t>Gabarit de ensamblado modelo cera perdida - FON_010</t>
  </si>
  <si>
    <t>Gabarit de ensamblado modelo PSE-FON_011</t>
  </si>
  <si>
    <t>Posado de carga núcleo fundición - FON_014</t>
  </si>
  <si>
    <t>Soporte de lanzado de piezas - FON_015</t>
  </si>
  <si>
    <t>Útil de desbarbado/corte colada&amp;mazarota - FON_016</t>
  </si>
  <si>
    <t>E12 - Coste a la pieza (Divisa/ pieza) incluidos margen y gastos financieros</t>
  </si>
  <si>
    <t>Desarrollos específicos Producto/Proceso
(sin validaciones)</t>
  </si>
  <si>
    <t>Costes de validación</t>
  </si>
  <si>
    <t>Gastos de acercamiento de utillajes</t>
  </si>
  <si>
    <t>Ancienneté du moyen à la date d'acquisition</t>
  </si>
  <si>
    <t>Valeur de remplacement</t>
  </si>
  <si>
    <t xml:space="preserve">Replacement value </t>
  </si>
  <si>
    <t>Oldness at the acquisition date</t>
  </si>
  <si>
    <t>Acquisition date</t>
  </si>
  <si>
    <t>Acquisition currency</t>
  </si>
  <si>
    <t>Moneda de achizitie</t>
  </si>
  <si>
    <t>Data achizitiei</t>
  </si>
  <si>
    <t>Vechimea mijlocului la data achizitiei</t>
  </si>
  <si>
    <t>Valoarea de inlocuire</t>
  </si>
  <si>
    <t>Nombre de pièces par cycle</t>
  </si>
  <si>
    <t>Nb de pièces entre 2 fréquentiels (p)</t>
  </si>
  <si>
    <t>Nombre d'heures d'ouverture / jour</t>
  </si>
  <si>
    <t xml:space="preserve">Nombre de jours d'ouverture / an </t>
  </si>
  <si>
    <t>Number of opening hours/day</t>
  </si>
  <si>
    <t>Nombre de séances de travail hebdomadaires</t>
  </si>
  <si>
    <t>Number of operators at workstation (PDL)</t>
  </si>
  <si>
    <t>Designación sub-conjunto (*)</t>
  </si>
  <si>
    <t>Designación pieza genérica (*)</t>
  </si>
  <si>
    <t>Designación pieza (*)</t>
  </si>
  <si>
    <t>Referencia pieza (*)</t>
  </si>
  <si>
    <t>D à D,
D à G,
Común</t>
  </si>
  <si>
    <t>Diversidad (equipamiento, motor, opción…)</t>
  </si>
  <si>
    <t>Pieza Carry-Over (Si/No)</t>
  </si>
  <si>
    <t>Количество и описание гидроцилиндров</t>
  </si>
  <si>
    <t>Описание зернения</t>
  </si>
  <si>
    <t>Вес пресс-формы в закрытом виде</t>
  </si>
  <si>
    <t>Обработка п/ф</t>
  </si>
  <si>
    <t>Габаритные размеры п/ф в закрытом виде</t>
  </si>
  <si>
    <t>Общие данные по оснастке</t>
  </si>
  <si>
    <t>Материал оснастки</t>
  </si>
  <si>
    <t>Материал детали</t>
  </si>
  <si>
    <t>INSERT 3D VIEW OF THE PART WITH DESCRIPTION OF EACH UNDERCUT AND MOST IMPORTANT PART DIMENSIONS ACCORDING TO DEMOLDING DIRECTION</t>
  </si>
  <si>
    <t>INSERT MANY 3D VIEWS IF NECESSARY TO WELL DESCRIBE PART AND SLIDES</t>
  </si>
  <si>
    <t>B8 - Net quantity</t>
  </si>
  <si>
    <t xml:space="preserve">B9 - Exchange rate </t>
  </si>
  <si>
    <t>B10- Amount of gross purchases</t>
  </si>
  <si>
    <t>B11 - Purchasing expenses</t>
  </si>
  <si>
    <t>N° RENAULT (TXXXXXXXX) del utillaje existente (solo en caso de modificación)
o
N° RENAULT (PXXXXXXXX) para un embalaje (nuevo o modificado)</t>
  </si>
  <si>
    <t>N° RENAULT si el utillaje ya posee número de matrícula
(solo en caso de modificación)</t>
  </si>
  <si>
    <t>Número de huellas en el útil o número de piezas por golpe</t>
  </si>
  <si>
    <t>Número de referencias de piezas distintas producidas por ciclo de producción</t>
  </si>
  <si>
    <t>Complemento de designación de embalajes (solo si el tipo de utillaje = embalaje)</t>
  </si>
  <si>
    <t>Designación del utillaje o del embalaje (creado en automático) JJ.MM.AAAA</t>
  </si>
  <si>
    <t>Número de útiles</t>
  </si>
  <si>
    <t>Precio total (cálculo automático)</t>
  </si>
  <si>
    <t>Divisa (Código ISO)</t>
  </si>
  <si>
    <t>Justificación de la evolución del precio (si corresponde)</t>
  </si>
  <si>
    <t>Fecha provisional RO del útil</t>
  </si>
  <si>
    <t>Fecha Top Paiement (Acuerdo de Fabricación Proveedor) JJ.MM.AAAA</t>
  </si>
  <si>
    <t>Duración de vida provisional en número de ciclos</t>
  </si>
  <si>
    <t>Localización del utillaje en vida serie :
1 - planta del proveedor de rango 1
(piezas POI proveedor)
2 - planta del proveedor de rango n
(piezas POE proveedor)</t>
  </si>
  <si>
    <t>Código país de localización del utillaje en vida serie</t>
  </si>
  <si>
    <t>Código Renault de la planta de producción de las piezas, en caso de rango 1</t>
  </si>
  <si>
    <t>Nombre del proveedor de producción de piezas series, en caso de rango n</t>
  </si>
  <si>
    <t>Dirección</t>
  </si>
  <si>
    <t>Código postal</t>
  </si>
  <si>
    <t>Fabricación del utillaje por taller interno del proveedor de rango 1 (SI/NO)</t>
  </si>
  <si>
    <t>Nombre del fabricante del útil si el útil es comprado</t>
  </si>
  <si>
    <t>Código del país de fabricación de los útiles</t>
  </si>
  <si>
    <t>Otra referencia pieza ligada 1</t>
  </si>
  <si>
    <t>Otra referencia pieza ligada 2</t>
  </si>
  <si>
    <t>Otra referencia pieza ligada 3</t>
  </si>
  <si>
    <t>Otra referencia pieza ligada 4</t>
  </si>
  <si>
    <t>Otra referencia pieza ligada 5</t>
  </si>
  <si>
    <t>Tipo de procesos</t>
  </si>
  <si>
    <t>Обязательная информация по Изготовлению оснастки на момент подписания договора по производству оснастки</t>
  </si>
  <si>
    <t>Информация, необходимая для переговоров</t>
  </si>
  <si>
    <t>Дата обновления расчета</t>
  </si>
  <si>
    <t>Индекс изменения</t>
  </si>
  <si>
    <t>VENDOR TOOLING LIST(описание специфической оснастки)</t>
  </si>
  <si>
    <t>Предоставление описательного документа</t>
  </si>
  <si>
    <t>Таблица IDO</t>
  </si>
  <si>
    <t>Название функции</t>
  </si>
  <si>
    <t>Название элемента</t>
  </si>
  <si>
    <t>Номер детали</t>
  </si>
  <si>
    <t>Левый/Правый/Общий</t>
  </si>
  <si>
    <t>Carry Over деталь(Да/Нет)</t>
  </si>
  <si>
    <t>N° RENAULT (TXXXXXXXX) оборудования если существует (указывать только в случае изменения последнего)
или
N° RENAULT (PXXXXXXXX) для упаковки (новый или измененный)</t>
  </si>
  <si>
    <t>كد كشور محل قرار گرفتن قالب براي توليد انبوه</t>
  </si>
  <si>
    <t>كد رنو سايت توليد انبوه قطعات</t>
  </si>
  <si>
    <t>نام توليد كننده دست nام براي توليد انبوه قطعات</t>
  </si>
  <si>
    <t>آدرس</t>
  </si>
  <si>
    <t>كد پستي</t>
  </si>
  <si>
    <t>آيا قالب توسط توليد كننده دست اول در كارگاه قالب سازي توليد شده بله يا خير؟</t>
  </si>
  <si>
    <t>نام سازنده قالب اگر قالب از ديگري خريداري شده</t>
  </si>
  <si>
    <t>كد كشور سازنده قالب</t>
  </si>
  <si>
    <t>ساير قطعات مرتبط 1</t>
  </si>
  <si>
    <t>ساير قطعات مرتبط 2</t>
  </si>
  <si>
    <t>ساير قطعات مرتبط 3</t>
  </si>
  <si>
    <t>ساير قطعات مرتبط 4</t>
  </si>
  <si>
    <t>ساير قطعات مرتبط 5</t>
  </si>
  <si>
    <t>E4 - PROTOTYPE COSTS (INCLUDING PROTOTYPE PARTS COSTS FOR SUPPLIER'S NEEDS &amp; TOOLING PROTOTYPE COSTS)</t>
  </si>
  <si>
    <t>E5 - START-UP COSTS</t>
  </si>
  <si>
    <t>Subdivision description</t>
  </si>
  <si>
    <t xml:space="preserve">Divisa utilizada : </t>
  </si>
  <si>
    <t xml:space="preserve">Tasa de cambio empleada: </t>
  </si>
  <si>
    <t>DESCOMPOSICIÓN DE LOS GASTOS ESPECÍFICOS  (antes AF)</t>
  </si>
  <si>
    <t>Planning de validaciones (indique el número de validaciones previstas en cada mes)</t>
  </si>
  <si>
    <t xml:space="preserve"> E1B - Costes de validación</t>
  </si>
  <si>
    <t>Tipología de validación</t>
  </si>
  <si>
    <t>Costes por ensayo</t>
  </si>
  <si>
    <t>Número de ensayos</t>
  </si>
  <si>
    <t>Nombre de la sub-contratación interna / externa</t>
  </si>
  <si>
    <t>AÑO -4</t>
  </si>
  <si>
    <t>AÑO -3</t>
  </si>
  <si>
    <t>AÑO -2</t>
  </si>
  <si>
    <t>AÑO -1</t>
  </si>
  <si>
    <t>Termoformare/ Termocompresiune - THE</t>
  </si>
  <si>
    <t>Prelucrare tevi, tuburi si profile - TUB</t>
  </si>
  <si>
    <t>Matrite de turnatorie - FON</t>
  </si>
  <si>
    <t>Ambutisare/ prelucrare foi tabla - TOL</t>
  </si>
  <si>
    <t>Alte matrite prelucrare metal - AUT</t>
  </si>
  <si>
    <t>Alte scule de decupare - DEC</t>
  </si>
  <si>
    <t>Scule de reprelucrare diverse - DIV</t>
  </si>
  <si>
    <t>Decorare/ amenajari - HAB</t>
  </si>
  <si>
    <t>Mijloace de asamblare - ASS</t>
  </si>
  <si>
    <t>Prindere - PRE</t>
  </si>
  <si>
    <t>Mijloace de control - MDC</t>
  </si>
  <si>
    <t>Ambalaj - EMB</t>
  </si>
  <si>
    <t>Matrita injectie termoplastica - PLA 001</t>
  </si>
  <si>
    <t>Matrita injectie cu textil/ surmulaj PVC - PLA 002</t>
  </si>
  <si>
    <t>Matrita de injectie bi-material - PLA_003</t>
  </si>
  <si>
    <t>Matrita injectie tri-material - PLA_004</t>
  </si>
  <si>
    <t>Matrita de injectie cu surmulaj insertie - PLA_005</t>
  </si>
  <si>
    <t>Matrita de suflaj - PLA_006</t>
  </si>
  <si>
    <t>Matrita de injectie/ termocompresie de termodur/ SMC - PLA_007</t>
  </si>
  <si>
    <t>Matrita injectie elastomeri - PLA_008</t>
  </si>
  <si>
    <t>Matrita injectie portofel - PLA_009</t>
  </si>
  <si>
    <t>Matrita injectie cu gaz - PLA_010</t>
  </si>
  <si>
    <t>Matrita rotomulaj - PLA_011</t>
  </si>
  <si>
    <t>Matrita cauciuc/ silicon - MOU_001</t>
  </si>
  <si>
    <t>Matrita injectie PSE/ PPE - MOU_002</t>
  </si>
  <si>
    <t>A18 - Infrastructură</t>
  </si>
  <si>
    <t>Documenter les items relatifs au type d'outillage considéré (Injection ou Emboutissage)</t>
  </si>
  <si>
    <t>Injection</t>
  </si>
  <si>
    <t>Commun</t>
  </si>
  <si>
    <t>Emboutissage</t>
  </si>
  <si>
    <t>Moule d'injection fonderie basse pression - FON_002</t>
  </si>
  <si>
    <t>Moule fonderie basse pression</t>
  </si>
  <si>
    <t>Luxembourg - LU</t>
  </si>
  <si>
    <t>Moulage fonderie en coquille par gravité - FON_003</t>
  </si>
  <si>
    <t>Coquille de fonderie par gravité</t>
  </si>
  <si>
    <t>Macédoine - MK</t>
  </si>
  <si>
    <t>Coquille fonderie centrifugation - FON_004</t>
  </si>
  <si>
    <t>A24 - Planta de producción Renault, Nissan o AVTOVAZ</t>
  </si>
  <si>
    <t>Paiement Cash Renault / Nissan / AVTOVAZ</t>
  </si>
  <si>
    <t>Renault, Nissan or AVTOVAZ Cash Payment</t>
  </si>
  <si>
    <t>Currencies</t>
  </si>
  <si>
    <t>geometrical grain</t>
  </si>
  <si>
    <t>LHD</t>
  </si>
  <si>
    <t>Rép. dém. Congo - CD</t>
  </si>
  <si>
    <t>Moyen de contrôle électrique / électronique - MDC_003</t>
  </si>
  <si>
    <t>Moyen de contrôle élec./électron.</t>
  </si>
  <si>
    <t>Oman - OM</t>
  </si>
  <si>
    <t>Table de contrôle câblage - MDC_004</t>
  </si>
  <si>
    <t>Table de contrôle câblage</t>
  </si>
  <si>
    <t>Ouzbékistan - UZ</t>
  </si>
  <si>
    <t>Autre type de contrôle - MDC_007</t>
  </si>
  <si>
    <t>Autre type de contrôle</t>
  </si>
  <si>
    <t>Pakistan - PK</t>
  </si>
  <si>
    <t>Emballage - EMB_001</t>
  </si>
  <si>
    <t>Emballage</t>
  </si>
  <si>
    <t>Philippines - PH</t>
  </si>
  <si>
    <t>Qatar - QA</t>
  </si>
  <si>
    <t>RépDémPopCorée - KP</t>
  </si>
  <si>
    <t>Seychelles - SC</t>
  </si>
  <si>
    <t>Singapour - SG</t>
  </si>
  <si>
    <t>ARS</t>
  </si>
  <si>
    <t>AUD</t>
  </si>
  <si>
    <t>BAM</t>
  </si>
  <si>
    <t>BGN</t>
  </si>
  <si>
    <t>CHF</t>
  </si>
  <si>
    <t>CLP</t>
  </si>
  <si>
    <t>CNY</t>
  </si>
  <si>
    <t>COP</t>
  </si>
  <si>
    <t>CZK</t>
  </si>
  <si>
    <t>DKK</t>
  </si>
  <si>
    <t>EGP</t>
  </si>
  <si>
    <t>HKD</t>
  </si>
  <si>
    <t>HRK</t>
  </si>
  <si>
    <t>HUF</t>
  </si>
  <si>
    <t>IDR</t>
  </si>
  <si>
    <t>ILS</t>
  </si>
  <si>
    <t>INR</t>
  </si>
  <si>
    <t>IRR</t>
  </si>
  <si>
    <t>JPY</t>
  </si>
  <si>
    <t>KRW</t>
  </si>
  <si>
    <t>Gravity die</t>
  </si>
  <si>
    <t>Dysamatic</t>
  </si>
  <si>
    <t xml:space="preserve"> Montant</t>
  </si>
  <si>
    <t>50% Montant</t>
  </si>
  <si>
    <t>Country</t>
  </si>
  <si>
    <t>IDO fournie ("X" ou N° IDO si existant)</t>
  </si>
  <si>
    <t>A8 - Локальная составляющая закупок</t>
  </si>
  <si>
    <t>1 FINAL TRANSPORT TO DELIVER THE TOOL to the mass production site</t>
  </si>
  <si>
    <t>TOTAL INVESTMENT</t>
  </si>
  <si>
    <t>Iceland - IS</t>
  </si>
  <si>
    <t>Italia - IT</t>
  </si>
  <si>
    <t>A19 - Налоги и пошлины на производственную деятельность</t>
  </si>
  <si>
    <t>Общецеховые затраты</t>
  </si>
  <si>
    <t>Общезаводские затраты</t>
  </si>
  <si>
    <t>A17 - Косвенные производственные затраты</t>
  </si>
  <si>
    <t>Marking / decoration jig</t>
  </si>
  <si>
    <t>Serigraphy screen, marking stamp</t>
  </si>
  <si>
    <t>Glue covering jig</t>
  </si>
  <si>
    <t>Affectation niveau d'experience (T1=&gt;T4 / I1=&gt;I4)</t>
  </si>
  <si>
    <t>Nb cales montantes :</t>
  </si>
  <si>
    <t>Poids pièce brute réalisée :</t>
  </si>
  <si>
    <t>Tiroirs</t>
  </si>
  <si>
    <t>Type de moulage :</t>
  </si>
  <si>
    <t>Matière pièce :</t>
  </si>
  <si>
    <t>Por favor documentar hoja 2 Compras</t>
  </si>
  <si>
    <t>Por favor documentar hoja 3 Procesos</t>
  </si>
  <si>
    <t>B7 - Cantidad utilizada</t>
  </si>
  <si>
    <t>B10 - Importe compras brutas</t>
  </si>
  <si>
    <t>B12 - Rechazos y retoques de MP</t>
  </si>
  <si>
    <t>B13.1 - Costo de transporte</t>
  </si>
  <si>
    <t>B13.3 - Derechos de Aduanas</t>
  </si>
  <si>
    <t>B17 - Numero de días de stock en proceso</t>
  </si>
  <si>
    <t>Naturaleza del medio : C = capacitario estandard; D = capacitario dedicado; SP = específico producto</t>
  </si>
  <si>
    <t>Volumen de Produccion para amortizaciones especificas.</t>
  </si>
  <si>
    <t>Valor de sustitucion del medio</t>
  </si>
  <si>
    <t>Tiempo ciclo bruto (cmn)    1 min =  60  seg = 100 centiminutos</t>
  </si>
  <si>
    <t>(or man.day in case of Software Design)</t>
  </si>
  <si>
    <t>A8.1 - Logistique sur achats locaux</t>
  </si>
  <si>
    <t>Republica Dominicana - DO</t>
  </si>
  <si>
    <t>Santa Lucia - LC</t>
  </si>
  <si>
    <t>Clasificare</t>
  </si>
  <si>
    <t>Comun</t>
  </si>
  <si>
    <t>Da</t>
  </si>
  <si>
    <t>Nu</t>
  </si>
  <si>
    <t>Moneda utilizata</t>
  </si>
  <si>
    <t>Total in moneda devizului</t>
  </si>
  <si>
    <t>Cosul cu valute</t>
  </si>
  <si>
    <t>Verificare</t>
  </si>
  <si>
    <t>TOTAL in moneda VTL</t>
  </si>
  <si>
    <t>Coûts de fabrication</t>
  </si>
  <si>
    <t>Manufacturing costs</t>
  </si>
  <si>
    <t>Costuri de fabricatie</t>
  </si>
  <si>
    <t>Себестоимость производства</t>
  </si>
  <si>
    <t>Costes de fabricación</t>
  </si>
  <si>
    <t>Costo de fabricación</t>
  </si>
  <si>
    <t>à la pièce</t>
  </si>
  <si>
    <t>per part</t>
  </si>
  <si>
    <t>pe piesa</t>
  </si>
  <si>
    <t>на деталь</t>
  </si>
  <si>
    <t>a la pieza</t>
  </si>
  <si>
    <t>Other cost include in your machine rate</t>
  </si>
  <si>
    <t>Cost of direct labour</t>
  </si>
  <si>
    <t>Depreciation of Plant capacity means</t>
  </si>
  <si>
    <t>Scrap cost</t>
  </si>
  <si>
    <t xml:space="preserve">Другие затраты, входящие в стоимость ставки работы оборудования </t>
  </si>
  <si>
    <t xml:space="preserve">Итоговая стоимость операции </t>
  </si>
  <si>
    <t>par kg</t>
  </si>
  <si>
    <t>per kg</t>
  </si>
  <si>
    <t>pe kg</t>
  </si>
  <si>
    <t>за килограмм</t>
  </si>
  <si>
    <t>Project manager assistant</t>
  </si>
  <si>
    <t>Assistant du chef de projet</t>
  </si>
  <si>
    <t>Chef de projet</t>
  </si>
  <si>
    <t>Détail du développement logiciel</t>
  </si>
  <si>
    <t>Détailler le développement logiciel dans le tableau en bas de la fiche</t>
  </si>
  <si>
    <t>Details of software development</t>
  </si>
  <si>
    <t>Basic and Applicative software validation</t>
  </si>
  <si>
    <t>Basic and Applicative software design</t>
  </si>
  <si>
    <t>Maintenance outillage : Budget annuel total (dont masse salariale)</t>
  </si>
  <si>
    <t>B15 - Nr. zile de stoc</t>
  </si>
  <si>
    <t>B16 - Revanzare materiale recuperabile</t>
  </si>
  <si>
    <t>Mentenanta masina: Buget anual total</t>
  </si>
  <si>
    <t>Mentenanta scule: Buget anual total</t>
  </si>
  <si>
    <t>4. Calibrare sistem</t>
  </si>
  <si>
    <t>Gestiunea valutelor si cosul cu valute</t>
  </si>
  <si>
    <t>Gluing jig for textile, PVC, leather covering - HAB_004</t>
  </si>
  <si>
    <t>Ultrasonic welding jig &amp; fixture - ASS_001</t>
  </si>
  <si>
    <t>Vibration welding jig &amp; fixture - ASS_002</t>
  </si>
  <si>
    <t xml:space="preserve">Entretien machines </t>
  </si>
  <si>
    <t>B17 - Nombre de días de stock del encurso</t>
  </si>
  <si>
    <t>B18 - Número de días de stock del producto acabado</t>
  </si>
  <si>
    <t>FICHA N°3 : DESCRIPCIÓN DEL PROCESO DE FABRICACIÓN</t>
  </si>
  <si>
    <t>Operación número</t>
  </si>
  <si>
    <t>Descripción del puesto</t>
  </si>
  <si>
    <t>Coef. Transformación</t>
  </si>
  <si>
    <t>Designación de la operación</t>
  </si>
  <si>
    <t>Tipo de medio</t>
  </si>
  <si>
    <t>Referencia comercial del medio</t>
  </si>
  <si>
    <t>Nombre de fabricante del medio</t>
  </si>
  <si>
    <t>B8 - Чистый вес материала на деталь</t>
  </si>
  <si>
    <t>B9 - Обменный курс</t>
  </si>
  <si>
    <t>B10 - Сумма закупки</t>
  </si>
  <si>
    <t>B11 - Затраты на закупку</t>
  </si>
  <si>
    <t>B12 - Брак и ретушь</t>
  </si>
  <si>
    <t>B13.1 - Логистика</t>
  </si>
  <si>
    <t>Quantities</t>
  </si>
  <si>
    <t>Progresiva</t>
  </si>
  <si>
    <t>Fundición</t>
  </si>
  <si>
    <t>Corte (Desbarbado)</t>
  </si>
  <si>
    <t>Número de calas montadas</t>
  </si>
  <si>
    <t>Tipo de moldeado</t>
  </si>
  <si>
    <t>Número de puntos de inyección o ataque de colada</t>
  </si>
  <si>
    <t>Pieza infiltradas / número de núcleos por pieza</t>
  </si>
  <si>
    <t>Tipo de núcleo</t>
  </si>
  <si>
    <t>Número de cajas de núcleos metálicos</t>
  </si>
  <si>
    <t>Proceso de infiltración</t>
  </si>
  <si>
    <t>Materia cavidades</t>
  </si>
  <si>
    <t>Placas modelo</t>
  </si>
  <si>
    <t>Peso pieza bruta</t>
  </si>
  <si>
    <t>Materia pieza</t>
  </si>
  <si>
    <t>Duración de vida porta cavidades</t>
  </si>
  <si>
    <t>Duración de vida cavidades</t>
  </si>
  <si>
    <t>Número de moldes</t>
  </si>
  <si>
    <t>Número de</t>
  </si>
  <si>
    <t>Cajones</t>
  </si>
  <si>
    <t>Calas montadas</t>
  </si>
  <si>
    <t>Número de herramientas</t>
  </si>
  <si>
    <t>Materia lámina o punzón</t>
  </si>
  <si>
    <t>Estanqueidad</t>
  </si>
  <si>
    <t>Modo de control</t>
  </si>
  <si>
    <t>Número de movimientos</t>
  </si>
  <si>
    <t>Número de puestos /máquina</t>
  </si>
  <si>
    <t>Número de máquinas</t>
  </si>
  <si>
    <t>Corte agujeros</t>
  </si>
  <si>
    <t>Corte forma</t>
  </si>
  <si>
    <t>Otros</t>
  </si>
  <si>
    <t>Rheomoldeado</t>
  </si>
  <si>
    <t>Inyección bajo presión</t>
  </si>
  <si>
    <t>Coquilla gravidad</t>
  </si>
  <si>
    <t>Fundición arena dysamatic</t>
  </si>
  <si>
    <t>Fundición arena en verde</t>
  </si>
  <si>
    <t>Fundición molde caparazón croning</t>
  </si>
  <si>
    <t>Baja presión</t>
  </si>
  <si>
    <t>Moldeado matriceado cobapress</t>
  </si>
  <si>
    <t>Forjado líquido</t>
  </si>
  <si>
    <t>Bajo presión en vacio</t>
  </si>
  <si>
    <t>Núcleo arena</t>
  </si>
  <si>
    <t>Núcleo arena tipo croning</t>
  </si>
  <si>
    <t>Núcleo cera perdida</t>
  </si>
  <si>
    <t>Núcleo cerámico</t>
  </si>
  <si>
    <t>Resina</t>
  </si>
  <si>
    <t>Metálico</t>
  </si>
  <si>
    <t>Caja fría</t>
  </si>
  <si>
    <t>Caja caliente</t>
  </si>
  <si>
    <t>Corte una cara</t>
  </si>
  <si>
    <t>Corte dos caras</t>
  </si>
  <si>
    <t>Aire en el agua</t>
  </si>
  <si>
    <t>Functions/occupations</t>
  </si>
  <si>
    <t>(Specific for project)</t>
  </si>
  <si>
    <t>Штамп для литья под низким давлением</t>
  </si>
  <si>
    <t>Штамп центробежного литья</t>
  </si>
  <si>
    <t>دسته بندي</t>
  </si>
  <si>
    <t>بله</t>
  </si>
  <si>
    <t>خير</t>
  </si>
  <si>
    <t>نرخ تبديل ارز را وارد كنيد</t>
  </si>
  <si>
    <t>سبد واحدهاي پولي</t>
  </si>
  <si>
    <t>بازبيني</t>
  </si>
  <si>
    <t xml:space="preserve">جمع كل  </t>
  </si>
  <si>
    <t>اطلاعات اقتصادي</t>
  </si>
  <si>
    <t>اطلاعات تكميلي</t>
  </si>
  <si>
    <t>اطلاعات در مورد محل توليد انبوه كليه قطعات</t>
  </si>
  <si>
    <t>توليد قالب</t>
  </si>
  <si>
    <t>ساير قطعاتي كه به قالب مربوط هستند</t>
  </si>
  <si>
    <t>توجه : لطفا فرضيات مربوط به زبان يا واحد پول را بدون چك كردن كليه خطوط تغيير ندهيد</t>
  </si>
  <si>
    <t>واحد پول كشور را انتخاب كنيد</t>
  </si>
  <si>
    <t>جمع كل به ازاي هر واحد پولي</t>
  </si>
  <si>
    <t>خلاصه</t>
  </si>
  <si>
    <t>Annual budget of machine maintenance (with wages)</t>
  </si>
  <si>
    <t>Annual budget of tool maintenance (with wages)</t>
  </si>
  <si>
    <t>All other expenses for follow-up, tryout, trials, other transports, …, have to be depreciated in part price</t>
  </si>
  <si>
    <t>Specific means depreciated in the part's price</t>
  </si>
  <si>
    <t>E3 - SPECIFIC MEANS DEPRECIATED IN THE PART'S PRICE (NON-CONSIDERED AS SPECIFIC TOOLS)</t>
  </si>
  <si>
    <t>E4A - TOOLING PROTOTYPE COSTS (IF DEPRECIATED)</t>
  </si>
  <si>
    <t>E4B - BREAKDOWN OF PROTOTYPES PARTS COSTS FOR SUPPLIER'S NEEDS  (IF DEPRECIATED)</t>
  </si>
  <si>
    <t>B7 - Cantitate angajata</t>
  </si>
  <si>
    <t>Quality Engineer / Manager</t>
  </si>
  <si>
    <t>Toolmaker name :</t>
  </si>
  <si>
    <t xml:space="preserve">Number of cavities : </t>
  </si>
  <si>
    <t xml:space="preserve">Number of slides or draft pin : </t>
  </si>
  <si>
    <t xml:space="preserve">Injection type an Nb of gates : </t>
  </si>
  <si>
    <t xml:space="preserve">Number of stages : </t>
  </si>
  <si>
    <t xml:space="preserve">Number of parts per shot : </t>
  </si>
  <si>
    <t>3D NC</t>
  </si>
  <si>
    <t>Thermoforming/Thermocompression - THE</t>
  </si>
  <si>
    <t>Forming of pipes, Hoses and profiles - TUB</t>
  </si>
  <si>
    <t>Die Casting dies - FON</t>
  </si>
  <si>
    <t>Stamping / sheet metal working - TOL</t>
  </si>
  <si>
    <t>Other type of metal working tools - AUT</t>
  </si>
  <si>
    <t>Other cuttig tools - DEC</t>
  </si>
  <si>
    <t>Outil de fluotournage/fluoformage</t>
  </si>
  <si>
    <t>Suisse - CH</t>
  </si>
  <si>
    <t>Outil de reprise tôle</t>
  </si>
  <si>
    <t>Turquie - TR</t>
  </si>
  <si>
    <t>Nr. piese produse intre 2 frecventiale</t>
  </si>
  <si>
    <t>Capacitatea instantanee de productie (p/ h)</t>
  </si>
  <si>
    <t>Opriri neplanificate (%)</t>
  </si>
  <si>
    <t>Timp schimbare de fabricatie (mn)</t>
  </si>
  <si>
    <t>Nr. piese per rafala (p)</t>
  </si>
  <si>
    <t>Cadenta practica (p/ h)</t>
  </si>
  <si>
    <t>Rebuturi de fabricatie (%)</t>
  </si>
  <si>
    <t>Холодная камера для литья</t>
  </si>
  <si>
    <t>Горячая камеря для литья</t>
  </si>
  <si>
    <t>Пластина для литья песка</t>
  </si>
  <si>
    <t>Модель пресс-формы для литья пены</t>
  </si>
  <si>
    <t>Инструмент сборки для воска</t>
  </si>
  <si>
    <t>Инструмент сборки для пены</t>
  </si>
  <si>
    <t>Загрузочный лоток для литьевой печати</t>
  </si>
  <si>
    <t>Инструмент для снятия песка</t>
  </si>
  <si>
    <t>Инструмент для обрезания отходов</t>
  </si>
  <si>
    <t>Штамп для прогрессивной линии</t>
  </si>
  <si>
    <t>Штамп для тандемной линии</t>
  </si>
  <si>
    <t>Штамп для трансферной линии</t>
  </si>
  <si>
    <t>Штамп горячей формовки</t>
  </si>
  <si>
    <t>Прядильно-обкатный инструмент</t>
  </si>
  <si>
    <t>Штамп для переработки металла</t>
  </si>
  <si>
    <t>Штамп гидроформовки</t>
  </si>
  <si>
    <t>Инструмент обжима</t>
  </si>
  <si>
    <t>Nr. RENAULT daca matrita este deja inmatriculata (in caz numai de modificare)</t>
  </si>
  <si>
    <t>Nr. de amprente in matrita sau nr. de piese pe bataie</t>
  </si>
  <si>
    <t>Nr. de referinta piese diferite produse pe ciclu de productie</t>
  </si>
  <si>
    <t>Completare denumire Ambalaje (numai daca tipul de scula = Ambalaj)</t>
  </si>
  <si>
    <t>Denumire matrita sau Ambalaj (creata automat)</t>
  </si>
  <si>
    <t>Nr. de scule</t>
  </si>
  <si>
    <t>Pret unitar</t>
  </si>
  <si>
    <t>Pret total (calcul automat)</t>
  </si>
  <si>
    <t>Moneda (Cod ISO)</t>
  </si>
  <si>
    <t>Justificare evolutie pret (daca este cazul)</t>
  </si>
  <si>
    <t>Data previzionala TGA</t>
  </si>
  <si>
    <t>Data plata finala (Acord Fabricatie Furnizor) JJ.MM.AAAA</t>
  </si>
  <si>
    <t>Durata de viata previzionata in nr. de cicluri</t>
  </si>
  <si>
    <t>Numar de incercari</t>
  </si>
  <si>
    <t>Numele subcontractantului intern/ extern</t>
  </si>
  <si>
    <t>AN -4</t>
  </si>
  <si>
    <t>AN -3</t>
  </si>
  <si>
    <t>AN -2</t>
  </si>
  <si>
    <t>AN -1</t>
  </si>
  <si>
    <t>E2 - CHELTUIELI REALIZARE matrite (PT. PIESELE PRODUSE DE FURNIZORUL DE RANG 1)</t>
  </si>
  <si>
    <t>Nr. matrite pt. piese vizibile (de aspect)</t>
  </si>
  <si>
    <t>Nr. matrite pt. piese tehnice (de structura)</t>
  </si>
  <si>
    <t>Numar</t>
  </si>
  <si>
    <t>Cantitate totala</t>
  </si>
  <si>
    <t>Natura resursei (mijlocului)</t>
  </si>
  <si>
    <t>E3 - MIJLOACE SPECIFICE AMORTIZATE IN PRETUL PIESEI (NECONSIDERATE CA SCULE SPECIFICE)</t>
  </si>
  <si>
    <t>E4 - COSTURI PROTOTIPURI (daca sunt amortizate)</t>
  </si>
  <si>
    <t>E4A - COSTURI PROTOTIPURI SCULE (daca sunt amortizate)</t>
  </si>
  <si>
    <t>Кронштейн для окраски</t>
  </si>
  <si>
    <t>Útil de corte de circuitos electrónicos PCB - DEC_003</t>
  </si>
  <si>
    <t>Útil de corte de tubos - DEC_004</t>
  </si>
  <si>
    <t>Útil de corte plástico, lámina caliente o fría - DEC_005</t>
  </si>
  <si>
    <t>Instalación de corte de chorro de agua - DEC_006</t>
  </si>
  <si>
    <t>Instalación de corte laser - DEC_007</t>
  </si>
  <si>
    <t>Útil de corte junta de estanqueidad - DEC_008</t>
  </si>
  <si>
    <t>Útil de perforación - DIV_001</t>
  </si>
  <si>
    <t>Instalación de mecanizado - DIV_002</t>
  </si>
  <si>
    <t>Útil de conformado/conformación - DIV_003</t>
  </si>
  <si>
    <t>Útil de plegado textil/composite - DIV_004</t>
  </si>
  <si>
    <t>Otro tipo de recogida - DIV_005</t>
  </si>
  <si>
    <t>Balancela pintura - HAB_001</t>
  </si>
  <si>
    <t>Soporte de pieza para marcado/decoración - HAB_002</t>
  </si>
  <si>
    <t>Marco/ Máscara para serigrafiado o tampón de marcado - HAB_003</t>
  </si>
  <si>
    <t>Instalación de enfundado/encolado textil, film PVC, cuero - HAB_004</t>
  </si>
  <si>
    <t>Útil soldadura ultrasonido - ASS_001</t>
  </si>
  <si>
    <t>E1 - DEVELOPPEMENTS SPECIFIQUES PRODUIT- PROCESS (TEI Fournisseur)</t>
  </si>
  <si>
    <t>Molde de sinterización</t>
  </si>
  <si>
    <t>Útil de perfilado</t>
  </si>
  <si>
    <t>Útil de corte metal</t>
  </si>
  <si>
    <t>Útil de corte textil/alfombras</t>
  </si>
  <si>
    <t>Útil de corte circuitos eléctricos/PCB</t>
  </si>
  <si>
    <t>Útil de corte de tubos</t>
  </si>
  <si>
    <t>Útil de corte plástico</t>
  </si>
  <si>
    <t>Instalación de corte chorro de agua</t>
  </si>
  <si>
    <t>Instalación de corte láser</t>
  </si>
  <si>
    <t>Útil corte junta de estanqueidad</t>
  </si>
  <si>
    <t>Útil de perforación</t>
  </si>
  <si>
    <t>A2 - Periodo de validez del cifrado</t>
  </si>
  <si>
    <t>A3 - Divisa del Devis</t>
  </si>
  <si>
    <t>Consumibles (Aprovisionamientos)</t>
  </si>
  <si>
    <t>Mantenimiento herramentales</t>
  </si>
  <si>
    <t>A34 - Autres (conditionnement, études payées cash,...)</t>
  </si>
  <si>
    <t>A34 - Others (Packaging, cash paid studies… )</t>
  </si>
  <si>
    <t>B10 - Montant achats bruts</t>
  </si>
  <si>
    <t>B2 - Désignation</t>
  </si>
  <si>
    <t xml:space="preserve">Prix </t>
  </si>
  <si>
    <t>Unité monétaire</t>
  </si>
  <si>
    <t>Unité</t>
  </si>
  <si>
    <t xml:space="preserve">Quantité </t>
  </si>
  <si>
    <t xml:space="preserve">Quantity </t>
  </si>
  <si>
    <t>Unit</t>
  </si>
  <si>
    <t>Monetary unit</t>
  </si>
  <si>
    <t xml:space="preserve">Price </t>
  </si>
  <si>
    <t>Pret</t>
  </si>
  <si>
    <t>Unitate monetara</t>
  </si>
  <si>
    <t>Unitate</t>
  </si>
  <si>
    <t>B11 - Frais sur achats</t>
  </si>
  <si>
    <t>Devise d'acquisition</t>
  </si>
  <si>
    <t>Date d'acquisition</t>
  </si>
  <si>
    <t>Advertencia: No cambie los supuestos de la elección del idioma y la moneda sin una auditoría de todas las líneas</t>
  </si>
  <si>
    <t>Choisir les pays des monnaies utilisées</t>
  </si>
  <si>
    <t xml:space="preserve">Select the currency country </t>
  </si>
  <si>
    <t>Logiciel autocodant Oui / Non ?</t>
  </si>
  <si>
    <t>Software autocoding Yes/No ?</t>
  </si>
  <si>
    <t>Localisation</t>
  </si>
  <si>
    <t>Estimated code size in kiloBytes</t>
  </si>
  <si>
    <t>Exemple</t>
  </si>
  <si>
    <t>Example</t>
  </si>
  <si>
    <t>Fonction 0</t>
  </si>
  <si>
    <t>Function 0</t>
  </si>
  <si>
    <t>Sous fonction 1</t>
  </si>
  <si>
    <t>Subfonction 1</t>
  </si>
  <si>
    <t>Subfonction 2</t>
  </si>
  <si>
    <t>Sous fonction 3</t>
  </si>
  <si>
    <t>Subfonction 3</t>
  </si>
  <si>
    <t>France</t>
  </si>
  <si>
    <t>Inde</t>
  </si>
  <si>
    <t>India</t>
  </si>
  <si>
    <t>Sheet 5 TAE</t>
  </si>
  <si>
    <t>E2 - OUTILLAGES - FRAIS D'APPROCHE (amortis)</t>
  </si>
  <si>
    <t>Posage de gainage/encollage</t>
  </si>
  <si>
    <t>Japon - JP</t>
  </si>
  <si>
    <t>Outils soudure ultrason - ASS_001</t>
  </si>
  <si>
    <t>Outils soudure ultrason</t>
  </si>
  <si>
    <t>Jordanie - JO</t>
  </si>
  <si>
    <t>Outils soudure vibration - ASS_002</t>
  </si>
  <si>
    <t>Outils soudure vibration</t>
  </si>
  <si>
    <t>Útil de corte de chapa - TOL_009</t>
  </si>
  <si>
    <t>Molde de sinterización - AUT_001</t>
  </si>
  <si>
    <t>Útil de sinterización - AUT_005</t>
  </si>
  <si>
    <t>Útil de corte de metal - DEC_001</t>
  </si>
  <si>
    <t>Dictionary!D672:D673</t>
  </si>
  <si>
    <t>Pièce noyautée/nbre de noyau par pièce :</t>
  </si>
  <si>
    <t>Durée de vie empreintes :</t>
  </si>
  <si>
    <t>Standard Quotation</t>
  </si>
  <si>
    <t>Nb d'outils :</t>
  </si>
  <si>
    <t>E7 - Montante (Divisa) - sin margen ni gastos financieros</t>
  </si>
  <si>
    <t>E8 - Volumen (número de piezas consideradas para la amortización de los costes)</t>
  </si>
  <si>
    <t>E9 - Duración de la amortización (número de años)</t>
  </si>
  <si>
    <t>E10 - Coste a la pieza (Divisa/pieza) sin margen ni gastos financieros</t>
  </si>
  <si>
    <t>E11 - Tasa de actualización - % (margen y gastos financieros)</t>
  </si>
  <si>
    <t>Seleccione los países de las monedas utilizadas</t>
  </si>
  <si>
    <t>Total par devise</t>
  </si>
  <si>
    <t>Grand total per currency</t>
  </si>
  <si>
    <t>Total de valută</t>
  </si>
  <si>
    <t>Всего по валютам</t>
  </si>
  <si>
    <t>Montants / % du Montant Vendor Tooling (payé cash)</t>
  </si>
  <si>
    <t>Amounts / % of vendor tooling amount (paid cash)</t>
  </si>
  <si>
    <t>TOTAL OUTILLAGES - FRAIS D'APPROCHE</t>
  </si>
  <si>
    <t>TOTAL TOOLINGS - APPROACH EXPENSES</t>
  </si>
  <si>
    <t>plan de charge en cohérence avec le planning projet (cf. RFQ)</t>
  </si>
  <si>
    <t>(hors coûts de déplacements)</t>
  </si>
  <si>
    <t>(Excl. Moving costs)</t>
  </si>
  <si>
    <t>كارخانه 1</t>
  </si>
  <si>
    <t>A26 - هزينه حمل از محل بارگيري (اگر از محل توليد متفاوت است)</t>
  </si>
  <si>
    <t>Kazakhstan - KZ</t>
  </si>
  <si>
    <t>TOTAL E4A + E4B</t>
  </si>
  <si>
    <t>Outil de soudure miroir - ASS_003</t>
  </si>
  <si>
    <t>Outil de soudure miroir</t>
  </si>
  <si>
    <t>Kirghizistan - KG</t>
  </si>
  <si>
    <t>Posage pour collage - ASS_004</t>
  </si>
  <si>
    <t>Posage pour collage</t>
  </si>
  <si>
    <t>Koweït - KW</t>
  </si>
  <si>
    <t>Posage pour soudure métal / brasage - ASS_005</t>
  </si>
  <si>
    <t>Posage soudure métal/brasage</t>
  </si>
  <si>
    <t>Laos - LA</t>
  </si>
  <si>
    <t>Posage pour assemblage manuel - ASS_006</t>
  </si>
  <si>
    <t>Posage pour assemblage manuel</t>
  </si>
  <si>
    <t>Liban - LB</t>
  </si>
  <si>
    <t>Posage d'assemblage pour ligne d'assemblage - ASS_007</t>
  </si>
  <si>
    <t>Posage d'assemblage sur ligne</t>
  </si>
  <si>
    <t>Macao - MO</t>
  </si>
  <si>
    <t>Part with cores/nb of cores :</t>
  </si>
  <si>
    <t>Type of core :</t>
  </si>
  <si>
    <t>Nb of steel core boxes:</t>
  </si>
  <si>
    <t>Material of cavities :</t>
  </si>
  <si>
    <t>Pattern plate:</t>
  </si>
  <si>
    <t>Special treatments:</t>
  </si>
  <si>
    <t>Others</t>
  </si>
  <si>
    <t>Инструмент для резки листового металла</t>
  </si>
  <si>
    <t>Форма для запекания</t>
  </si>
  <si>
    <t>Ролики для гибки трубок</t>
  </si>
  <si>
    <t>Инструмент резки металла</t>
  </si>
  <si>
    <t>Инстреумент резки текстиля/ковриков</t>
  </si>
  <si>
    <t>Инстремент резки PCB</t>
  </si>
  <si>
    <t>Инструмент резки труб</t>
  </si>
  <si>
    <t>Резка пластика с горячим/холодным лезвием</t>
  </si>
  <si>
    <t>Водоструйная резка</t>
  </si>
  <si>
    <t>Инструмент лазерной резки</t>
  </si>
  <si>
    <t>Инструмент нанесения пломб</t>
  </si>
  <si>
    <t>Инструмент пробивки отверстий</t>
  </si>
  <si>
    <t>Инструмент механо-обработки</t>
  </si>
  <si>
    <t>Инструмент правки</t>
  </si>
  <si>
    <t>Инструмент обработки краев</t>
  </si>
  <si>
    <t>Другие инструменты переработки</t>
  </si>
  <si>
    <t>Mandrel for hose/pipe bending - TUB_001</t>
  </si>
  <si>
    <t>Forming tool for hoses/pipes - TUB_002</t>
  </si>
  <si>
    <t>High pressure die casting die - FON_001</t>
  </si>
  <si>
    <t>Low pressure die casting die - FON_002</t>
  </si>
  <si>
    <t>Daca OK, verificarea =0</t>
  </si>
  <si>
    <t>Informatii generale privind scula (matrita)</t>
  </si>
  <si>
    <t>A9.2 - Taxes et frais de dédouanement sur achats importés</t>
  </si>
  <si>
    <t>A9.3 - Droits de douanes sur achats importés</t>
  </si>
  <si>
    <t xml:space="preserve">A10 - Revente des matériaux récupérables </t>
  </si>
  <si>
    <t>Изготовление оборудования на внутренней площадке поставщика уровня 1 (ДА/НЕТ)</t>
  </si>
  <si>
    <t>Название изготовителя оснастки если оснастка покупная</t>
  </si>
  <si>
    <t>Код страны изготовителя оснастки</t>
  </si>
  <si>
    <t>Другая связанная деталь 1</t>
  </si>
  <si>
    <t>Другая связанная деталь 2</t>
  </si>
  <si>
    <t>Другая связанная деталь 3</t>
  </si>
  <si>
    <t>Другая связанная деталь 4</t>
  </si>
  <si>
    <t>Другая связанная деталь 5</t>
  </si>
  <si>
    <t>Пластиковые инструменты - PLA</t>
  </si>
  <si>
    <t>Другие виды гнезд - MOU</t>
  </si>
  <si>
    <t>Пластиковая экструзия - EXT</t>
  </si>
  <si>
    <t>Порошковая смесь - SLU</t>
  </si>
  <si>
    <t>Термоформовка/Термокомпрессия -THE</t>
  </si>
  <si>
    <t>Работа с трубками, шлангами и профилями - TUB</t>
  </si>
  <si>
    <t>Инструменты для литейного производства -FON</t>
  </si>
  <si>
    <t>Штамповка/работа с листовым металлом - TOL</t>
  </si>
  <si>
    <t>Другая работа с металлом - AUT</t>
  </si>
  <si>
    <t>Другие инструменты для резки - DEC</t>
  </si>
  <si>
    <t>Другие инструменты для переработки - DIV</t>
  </si>
  <si>
    <t>Декорация/обивка  - HAB</t>
  </si>
  <si>
    <t>Оборудование для сборки - ASS</t>
  </si>
  <si>
    <t>Захваты - PRE</t>
  </si>
  <si>
    <t>Средства контроля - MDC</t>
  </si>
  <si>
    <t>Упаковка - EMB</t>
  </si>
  <si>
    <t>Литейная форма - PLA_001</t>
  </si>
  <si>
    <t>Литейная форма текстильного/ПВХ формования - PLA_002</t>
  </si>
  <si>
    <t>Литейная форма для двухкомпонентного литья - PLA_003</t>
  </si>
  <si>
    <t>Литейная форма для трехкомпонентного литья  -PLA_004</t>
  </si>
  <si>
    <t>Литейная форма для инкапсуляции закладной арматуры</t>
  </si>
  <si>
    <t>Литейная форма для выдувки - PLA_006</t>
  </si>
  <si>
    <t>Литейная/компрессионная форма для термостойких материалов SMC/BMC - PLA_007</t>
  </si>
  <si>
    <t>Литейная форма для эластомеров - PLA_008</t>
  </si>
  <si>
    <t>Литейная форма для этажной стопочной формовки - PLA_009</t>
  </si>
  <si>
    <t>Форма для литья с применением газа - PLA_010</t>
  </si>
  <si>
    <t>Вращающаяся литейная форма - PLA_011</t>
  </si>
  <si>
    <t>A13 - Mano de obra directa</t>
  </si>
  <si>
    <t>A14 -  Gastos de funcionamiento y de mantenimiento</t>
  </si>
  <si>
    <t>Aprovisionamientos</t>
  </si>
  <si>
    <t>Energía y fluidos</t>
  </si>
  <si>
    <t>A27 - جمع قيمت تمام شده</t>
  </si>
  <si>
    <t>A25 - هزينه بسته بندي</t>
  </si>
  <si>
    <t>A28.1 - هزينه بارگيري</t>
  </si>
  <si>
    <t>A28.2 - هزينه هاي ترخيص</t>
  </si>
  <si>
    <t>A29 - قيمت تمام شده FCA</t>
  </si>
  <si>
    <t>اينكو ترم پيشنهادي</t>
  </si>
  <si>
    <t>A30.1 - هزينه حمل و نقل از درب كارخانه</t>
  </si>
  <si>
    <t>A30.2 - ماليات</t>
  </si>
  <si>
    <t>A30.3 - عوارض گمركي</t>
  </si>
  <si>
    <t>A31 - قيمت تمام شده DDP</t>
  </si>
  <si>
    <t>E12 - هزينه به ازاي هر قطعه شامل سود و هزينه هاي مالي</t>
  </si>
  <si>
    <t>كل هزينه هاي طراحي و توسعه (بدون هزينه هاي تست)</t>
  </si>
  <si>
    <t>هزينه هاي توليد قالب</t>
  </si>
  <si>
    <t>هزينه هاي راه اندازي</t>
  </si>
  <si>
    <t>جمع كل از E1 تا E5</t>
  </si>
  <si>
    <t>E1 - كل هزينه هاي طراحي و توسعه</t>
  </si>
  <si>
    <t>4. امكان سنجي مهندسي قالب</t>
  </si>
  <si>
    <t>B12 - Scrap and reworks</t>
  </si>
  <si>
    <t>B13.1 - Transport costs</t>
  </si>
  <si>
    <t>B13.2 - Taxes and customs clearance expenses</t>
  </si>
  <si>
    <t>B13.3 - Customs duties</t>
  </si>
  <si>
    <t xml:space="preserve">B15 - No. of days of stock  </t>
  </si>
  <si>
    <t>E4B - DESCOMPOSICIÓN DE LAS PIEZAS PROTIPO DE NECESIDAD INTERNA PROVEEDOR ( si se amortizan en el precio pieza)</t>
  </si>
  <si>
    <t>E5 - GASTOS DE ARRANQUE</t>
  </si>
  <si>
    <t>Designación sub-conjunto</t>
  </si>
  <si>
    <t>Designación pieza</t>
  </si>
  <si>
    <t>Tipo de proceso</t>
  </si>
  <si>
    <t xml:space="preserve">50% Montante </t>
  </si>
  <si>
    <t>Coste unitario</t>
  </si>
  <si>
    <t>Nombre de la pieza</t>
  </si>
  <si>
    <t>Sub-contratación SI/NO
(en caso afirmativo, nombre de la sunbcontratación)</t>
  </si>
  <si>
    <t>IOD (Si/No)</t>
  </si>
  <si>
    <t>Naturaleza de los gastos</t>
  </si>
  <si>
    <t>Montante</t>
  </si>
  <si>
    <t>Indicate how do you want to count currency which are not in basket currency</t>
  </si>
  <si>
    <t>2011_b2.1</t>
  </si>
  <si>
    <t>- Autoriser l'ajout de commentaires
- Bug : Couleur texte sheet 3 ligne 8 en noir
- Bug : Corriger des bugs sur le format des nombres sur fiche 3
- Dans le fiche process, appliquer le coeff de transformation sur chaque opération à part et non pas sur le côut final 
- Dans fiche 0, modifer la formule de calcul pour les frais spécifiques afin de prendre en compte le cas où l'utilisateur ne renseigne pas les fiches  Sheet 5 E1 Sheet 5 E2-E3-E4-E5
- Déverrouiller la cellule A28.1 dans la fiche process
- Bug : Quantité nette et quantité engagée :ajouter des décimales
- Bug : Le % de rebuts et de retouches n'est pas le même sur toutes les lignes
- Bug : Dans fiche process, compléter la nomenclature de la ligne C25.1</t>
  </si>
  <si>
    <t>Injection mold - PLA_001</t>
  </si>
  <si>
    <t>Injection mold with Textile/PVC overmolding - PLA_002</t>
  </si>
  <si>
    <t>E3 - Специфические средства, амортизированные в цену детали (не считаются специфической оснасткой)</t>
  </si>
  <si>
    <t xml:space="preserve">E4 - Затраты на Опытные образцы </t>
  </si>
  <si>
    <t>Е4 А Опытные образцы оснастки (если амортизируются)</t>
  </si>
  <si>
    <t>E4B - Опытные образцы деталей для нужд поставщика (если амортизируются в стоимость детали)</t>
  </si>
  <si>
    <t>E5 -Расходы на запуск производства</t>
  </si>
  <si>
    <t>Название сборочной единицы/подгруппы</t>
  </si>
  <si>
    <t>Название детали</t>
  </si>
  <si>
    <t>Тип производственного процесса</t>
  </si>
  <si>
    <t>A9.3 - Derechos de aduanas de compras importadas</t>
  </si>
  <si>
    <t>A10 - Reventa de materiales recuperables</t>
  </si>
  <si>
    <t>A11 - Rechazos y retoques de compras</t>
  </si>
  <si>
    <t>(hors outilleur)</t>
  </si>
  <si>
    <t>Technicien process/prod. (dédié)</t>
  </si>
  <si>
    <t>Pilotage des Moyens de Ctrl</t>
  </si>
  <si>
    <t>Mesures / Capabilité Produit</t>
  </si>
  <si>
    <t>(A)</t>
  </si>
  <si>
    <t>(B)</t>
  </si>
  <si>
    <t>(A)+(B)</t>
  </si>
  <si>
    <t>Nature du moyen</t>
  </si>
  <si>
    <t>Désignation pièce</t>
  </si>
  <si>
    <t>Type d'Outillage</t>
  </si>
  <si>
    <t>Type de process</t>
  </si>
  <si>
    <t>Nature des dépenses</t>
  </si>
  <si>
    <t>Retouches de fabrication (%)</t>
  </si>
  <si>
    <t>E2</t>
  </si>
  <si>
    <t>E3</t>
  </si>
  <si>
    <t>E4</t>
  </si>
  <si>
    <t>E5</t>
  </si>
  <si>
    <t>E6</t>
  </si>
  <si>
    <t>E5 - FRAIS DE DEMARRAGE</t>
  </si>
  <si>
    <t>English</t>
  </si>
  <si>
    <t>Français</t>
  </si>
  <si>
    <t>INDEX</t>
  </si>
  <si>
    <t>dictionnaire</t>
  </si>
  <si>
    <t>CELL</t>
  </si>
  <si>
    <t>CELLULE</t>
  </si>
  <si>
    <t>EXCEL SHEET</t>
  </si>
  <si>
    <t>FEUILLE EXCEL</t>
  </si>
  <si>
    <t>explication</t>
  </si>
  <si>
    <t>OBJECTIVE :</t>
  </si>
  <si>
    <t>OBJECTIF :</t>
  </si>
  <si>
    <t>Présenter la structure de coût d'une pièce</t>
  </si>
  <si>
    <t>FICHE 1 Syntèse</t>
  </si>
  <si>
    <t>Sheet No. 1:  PRODUCT COST BREAKDOWN</t>
  </si>
  <si>
    <t>Workshop description</t>
  </si>
  <si>
    <t>Workshop availability for production:</t>
  </si>
  <si>
    <t>Rate of workstation utilization in production for all customers (%)</t>
  </si>
  <si>
    <t>B8 - Cantitate neta</t>
  </si>
  <si>
    <t>Thermodur SMC/BMC injection/compression mold - PLA_007</t>
  </si>
  <si>
    <t>Elastomer injection mold - PLA_008</t>
  </si>
  <si>
    <t>Injection stack mold - PLA_009</t>
  </si>
  <si>
    <t>Temps de cycle brut (cmn)    1 min =  60  sec = 100 centiminutes</t>
  </si>
  <si>
    <t>Gross cycle time (cmn)  1 min = 60 sec = 100 centiminutes</t>
  </si>
  <si>
    <t>****The Pacific****</t>
  </si>
  <si>
    <t>Australia - AU</t>
  </si>
  <si>
    <t>Micronesia - FM</t>
  </si>
  <si>
    <t>Nioue - NU</t>
  </si>
  <si>
    <t>New Zeland - NZ</t>
  </si>
  <si>
    <t>C24.1</t>
  </si>
  <si>
    <t>C24.2</t>
  </si>
  <si>
    <t>C25.1</t>
  </si>
  <si>
    <t>C25.2</t>
  </si>
  <si>
    <t>Sweden - SE</t>
  </si>
  <si>
    <t>Switzerland - CH</t>
  </si>
  <si>
    <t>Turkey - TR</t>
  </si>
  <si>
    <t>****Asia****</t>
  </si>
  <si>
    <t>Завод 1</t>
  </si>
  <si>
    <t>А25 - Упаковка</t>
  </si>
  <si>
    <t>Injection sous pression</t>
  </si>
  <si>
    <t>noyau sable</t>
  </si>
  <si>
    <t>découpe 1 face</t>
  </si>
  <si>
    <t>Coquille gravité</t>
  </si>
  <si>
    <t>noyau sable type croning</t>
  </si>
  <si>
    <t>découpe 2 faces</t>
  </si>
  <si>
    <t>fonderie sable dysamatic</t>
  </si>
  <si>
    <t>noyau cire perdue</t>
  </si>
  <si>
    <t xml:space="preserve">fonderie sable à vert </t>
  </si>
  <si>
    <t>noyau céramique</t>
  </si>
  <si>
    <t>fonderie  moule carapace  croning</t>
  </si>
  <si>
    <t>air dans air</t>
  </si>
  <si>
    <t xml:space="preserve">basse pression </t>
  </si>
  <si>
    <t>boite froide</t>
  </si>
  <si>
    <t>résine</t>
  </si>
  <si>
    <t>air dans eau</t>
  </si>
  <si>
    <t>moulé matricé cobapress</t>
  </si>
  <si>
    <t>S E2-E3-E4-E5</t>
  </si>
  <si>
    <t>Sheet 4 VTL'!G141:G144</t>
  </si>
  <si>
    <t>Sheet 4 VTL'!G145:G147</t>
  </si>
  <si>
    <t>Sheet 4 VTL'!G148:G149</t>
  </si>
  <si>
    <t>Specific tool cost</t>
  </si>
  <si>
    <t>Number of tools</t>
  </si>
  <si>
    <t>Number of stations and/or cavities</t>
  </si>
  <si>
    <t>Annual budgets per machine</t>
  </si>
  <si>
    <t xml:space="preserve">Annual budget of supplies </t>
  </si>
  <si>
    <t xml:space="preserve">Annual budget of energy and fluids </t>
  </si>
  <si>
    <t>Fiche 4 VT List</t>
  </si>
  <si>
    <t>Rollers for pipe bending/forming</t>
  </si>
  <si>
    <t>Metal cutting tool</t>
  </si>
  <si>
    <t>Textile/carpet/composite cut. tool</t>
  </si>
  <si>
    <t>PCB cutting tool</t>
  </si>
  <si>
    <t>Pipe cutting tool</t>
  </si>
  <si>
    <t>Plastic cutting with hot/cold blade</t>
  </si>
  <si>
    <t>Water jet cutting jig</t>
  </si>
  <si>
    <t>Laser cutting jig</t>
  </si>
  <si>
    <t>SWITZERLAND</t>
  </si>
  <si>
    <t>UNITED KINGDOM</t>
  </si>
  <si>
    <t>Dictionary!A1042:A1095</t>
  </si>
  <si>
    <t>Other Country 1</t>
  </si>
  <si>
    <t>Other Country 2</t>
  </si>
  <si>
    <t>Belice - BZ</t>
  </si>
  <si>
    <t>Canadá - CA</t>
  </si>
  <si>
    <t>Estados Unidos - US</t>
  </si>
  <si>
    <t>Méjico - MX</t>
  </si>
  <si>
    <t>Panamá - PA</t>
  </si>
  <si>
    <t>Africa del Sur - ZA</t>
  </si>
  <si>
    <t>Argelia - DZ</t>
  </si>
  <si>
    <t>Instalación para soldadura métal/ soldadura con aporte - ASS_005</t>
  </si>
  <si>
    <t>Instalación de ensamblado manual _ ASS_006</t>
  </si>
  <si>
    <t>Other Country 3</t>
  </si>
  <si>
    <t>Other Country 4</t>
  </si>
  <si>
    <t>Other Country 5</t>
  </si>
  <si>
    <t>Other Country 6</t>
  </si>
  <si>
    <t>Other Country 7</t>
  </si>
  <si>
    <t>Other Country 8</t>
  </si>
  <si>
    <t>Other Country 9</t>
  </si>
  <si>
    <t>Other Country 10</t>
  </si>
  <si>
    <t>si utilizare a Portalului Furnizori Renault se aplica prezentului document.</t>
  </si>
  <si>
    <t>Expanded polystyrene mold - MOU_002</t>
  </si>
  <si>
    <t>Foaming mold - MOU_003</t>
  </si>
  <si>
    <t>Extrusion die - EXT_001</t>
  </si>
  <si>
    <t>DEVIS IDO (Investissement Décomposition Outillage)</t>
  </si>
  <si>
    <t>F5 Frais spécifique</t>
  </si>
  <si>
    <t>Location of the tool for mass production :
1 - Tier 1 production site (supplier in house parts)
2 - Tier n production site (supplier bought out parts)</t>
  </si>
  <si>
    <t>Egipto - EG</t>
  </si>
  <si>
    <t>Etiopía - ET</t>
  </si>
  <si>
    <t>Gabón - GA</t>
  </si>
  <si>
    <t>Guinea ecuatoriana. - GQ</t>
  </si>
  <si>
    <t>Kenia - KE</t>
  </si>
  <si>
    <t>Marruecos - MA</t>
  </si>
  <si>
    <t>Républica Central. - CF</t>
  </si>
  <si>
    <t>Ruanda - RW</t>
  </si>
  <si>
    <t>Sierra Leona - SL</t>
  </si>
  <si>
    <t>Sudán - SD</t>
  </si>
  <si>
    <t>Swazilandia - SZ</t>
  </si>
  <si>
    <t>Tunez - TN</t>
  </si>
  <si>
    <t>****Pacífico****</t>
  </si>
  <si>
    <t>Nueva Zelanda - NZ</t>
  </si>
  <si>
    <t>****Caribe****</t>
  </si>
  <si>
    <t>Haití - HT</t>
  </si>
  <si>
    <t>Rép.Dominicana - DO</t>
  </si>
  <si>
    <t>Clasificación</t>
  </si>
  <si>
    <t>Dirección a Derechas</t>
  </si>
  <si>
    <t>Dirección a Izquierdas</t>
  </si>
  <si>
    <t>Común</t>
  </si>
  <si>
    <t>Si</t>
  </si>
  <si>
    <t>Rango 1</t>
  </si>
  <si>
    <t>Rango n</t>
  </si>
  <si>
    <t>Divisas empleadas</t>
  </si>
  <si>
    <t>Total en divisa del devis</t>
  </si>
  <si>
    <t>Verificación</t>
  </si>
  <si>
    <t>TOTAL en divisa del VTL</t>
  </si>
  <si>
    <t>Si OK la verificación = 0</t>
  </si>
  <si>
    <t>Información general sobre el utillaje</t>
  </si>
  <si>
    <t>Informaciones económicas</t>
  </si>
  <si>
    <t>Informaciones complementarias</t>
  </si>
  <si>
    <t>Pays + code</t>
  </si>
  <si>
    <t>Classification</t>
  </si>
  <si>
    <t>Outils plasturgie - PLA</t>
  </si>
  <si>
    <t>Colour code</t>
  </si>
  <si>
    <t>Currency code</t>
  </si>
  <si>
    <t>to convert in</t>
  </si>
  <si>
    <t>Purchase</t>
  </si>
  <si>
    <t>FISA NR. 2: DESCOMPUNERE PRET MATERII PRIME, COMPONENTE SI SUBCONTRACTARE TRANSFORMARI CUMPARATE</t>
  </si>
  <si>
    <t>Sinteza</t>
  </si>
  <si>
    <t>B1 - Tip de cumparare (M=Materie prima/ C= componente / S=subcontractare)</t>
  </si>
  <si>
    <t>B3 - Coeficient pe produs</t>
  </si>
  <si>
    <t>B4 - Tara de origine a cumpararii</t>
  </si>
  <si>
    <t>Maldives - MV</t>
  </si>
  <si>
    <t>Main de préhension pour manutention pièce - PRE_001</t>
  </si>
  <si>
    <t>Main de préhension pièce</t>
  </si>
  <si>
    <t>Mongolie - MN</t>
  </si>
  <si>
    <t>Moyen de contrôle dimensionnel/géométrique - MDC_001</t>
  </si>
  <si>
    <t>Moyen de contrôle dim./géom.</t>
  </si>
  <si>
    <t>Myanmar - MM</t>
  </si>
  <si>
    <t>Moyen de contrôle étanchéité - MDC_002</t>
  </si>
  <si>
    <t>Moyen de contrôle étanchéité</t>
  </si>
  <si>
    <t xml:space="preserve">Le panier de devise est limité à 3 monnaies, mais le devis peut en contenir plus. </t>
  </si>
  <si>
    <t>Code couleur</t>
  </si>
  <si>
    <t>Закупаемая обработка (если делается другим подрядчиком)</t>
  </si>
  <si>
    <t>Maintenance machine : Budget annuel total (dont masse salariale)</t>
  </si>
  <si>
    <t>Otro tipo de control - MDC_007</t>
  </si>
  <si>
    <t>Embalaje - EMB_001</t>
  </si>
  <si>
    <t>Codif corto</t>
  </si>
  <si>
    <t>Útil soldadura de vibración - ASS_002</t>
  </si>
  <si>
    <t>Útil de soldadura espejo - ASS_003</t>
  </si>
  <si>
    <t>Checking facility engineer / manager</t>
  </si>
  <si>
    <t>Measuring / Metrological Engineer</t>
  </si>
  <si>
    <t>ISO quality engineer (ANPQP, ASQ, etc)</t>
  </si>
  <si>
    <t>Manufacturing manager</t>
  </si>
  <si>
    <t>Process/product technician (dedicated)</t>
  </si>
  <si>
    <t>Upstream Tool Manufacturing studies</t>
  </si>
  <si>
    <t>Date Top paiement
(Accord de Fabrication Fournisseur) JJ.MM.AAAA</t>
  </si>
  <si>
    <t>Cosul cu valute are o limita de 3 valute, dar devizul poate contine mai multe</t>
  </si>
  <si>
    <t>Indicati cum doriti sa contabilizati valutele care nu sunt in cosul de valute</t>
  </si>
  <si>
    <t xml:space="preserve">Gestiunea valutelor </t>
  </si>
  <si>
    <t>Codul valutei</t>
  </si>
  <si>
    <t>Rata de schimb</t>
  </si>
  <si>
    <t>De convertit in</t>
  </si>
  <si>
    <t>High Speed Milling</t>
  </si>
  <si>
    <t>TRADITIONAL ou 2D NC</t>
  </si>
  <si>
    <t>Dimensions of tool closed</t>
  </si>
  <si>
    <t>Renault Reference of the grain :</t>
  </si>
  <si>
    <t>Tier 2 name :</t>
  </si>
  <si>
    <t>Toolmaker location :</t>
  </si>
  <si>
    <t xml:space="preserve">Other tool types : </t>
  </si>
  <si>
    <t xml:space="preserve">Writer : </t>
  </si>
  <si>
    <t>Hours</t>
  </si>
  <si>
    <t>boite chaude</t>
  </si>
  <si>
    <t>métallique</t>
  </si>
  <si>
    <t>Validity date</t>
  </si>
  <si>
    <t xml:space="preserve">quantity </t>
  </si>
  <si>
    <t>Nb of injection gates or flow gates :</t>
  </si>
  <si>
    <t xml:space="preserve">Кол-во оснастки для производства видовых деталей </t>
  </si>
  <si>
    <t>Кол-во оснастки для производства технических деталей</t>
  </si>
  <si>
    <t>Кол-во</t>
  </si>
  <si>
    <t>Итоговая сумма</t>
  </si>
  <si>
    <t>Описание средства</t>
  </si>
  <si>
    <t>Инструмент пробивки отверстий - DIV_001</t>
  </si>
  <si>
    <t>Инструмент механо-обработки - DIV_002</t>
  </si>
  <si>
    <t>Инструмент правки - DIV_003</t>
  </si>
  <si>
    <t>Инструмент обработки краев - DIV_004</t>
  </si>
  <si>
    <t>Другие инструменты переработки - DIV_005</t>
  </si>
  <si>
    <t>Кронштейн для окраски - HAB_001</t>
  </si>
  <si>
    <t>Инструмент для маркировки - HAB_002</t>
  </si>
  <si>
    <t>Экран шелкографии, штамп маркировки - HAB_003</t>
  </si>
  <si>
    <t>Medios específicos amortizados en el precio de la pieza</t>
  </si>
  <si>
    <t>Utillajes prototipo  (de necesidad  Renault o Nissan y piezas prototipo (de necesidad proveedor) 
(si se amortizan)</t>
  </si>
  <si>
    <t>валюта закупки оборудования</t>
  </si>
  <si>
    <t>Операционная производительность</t>
  </si>
  <si>
    <t xml:space="preserve">B2.1 - Désignation + réf. Commerciale </t>
  </si>
  <si>
    <t>B2.2 - Code douanier (SH : système harmonisé)</t>
  </si>
  <si>
    <t xml:space="preserve">B2.3 - Désignation de la pièce fabriquée </t>
  </si>
  <si>
    <t>B4 - Pays d'origine de l'achat</t>
  </si>
  <si>
    <t>B5 - Prix unitaire en devise d'achat</t>
  </si>
  <si>
    <t>B6 - Nom du fournisseur de rang 2</t>
  </si>
  <si>
    <t>B7 - Quantité engagée</t>
  </si>
  <si>
    <t>B8 - Quantité nette</t>
  </si>
  <si>
    <t xml:space="preserve">B9 - Taux de change </t>
  </si>
  <si>
    <t>B12 - Rebuts et Retouches</t>
  </si>
  <si>
    <t>Népal - NP</t>
  </si>
  <si>
    <t>Outil d'ébavurage / découpe coulée &amp; masselotte - FON_016</t>
  </si>
  <si>
    <t>Outil d'ébavurage/découpe fonderie</t>
  </si>
  <si>
    <t>Saint-Marin - SM</t>
  </si>
  <si>
    <t>Outil progressif/Outil à suivre</t>
  </si>
  <si>
    <t>Serbie/Montén. - CS</t>
  </si>
  <si>
    <t>Outils embout. tandem/dégroupé</t>
  </si>
  <si>
    <t>Slovaquie - SK</t>
  </si>
  <si>
    <t>Desemnare subansamblu</t>
  </si>
  <si>
    <t>Descriere piesa</t>
  </si>
  <si>
    <t>50% Cantitate</t>
  </si>
  <si>
    <t>Cost unitar</t>
  </si>
  <si>
    <t>Numar piese</t>
  </si>
  <si>
    <t>Subcontractare DA/ NU (daca Da, Nume Subcontractant)</t>
  </si>
  <si>
    <t>Realizare scule definitive</t>
  </si>
  <si>
    <t>Natura cheltuieli</t>
  </si>
  <si>
    <t>Sub-total</t>
  </si>
  <si>
    <t>Deviz standard</t>
  </si>
  <si>
    <t>OBIECTIV: Prezentarea structurii de cost a unei piese</t>
  </si>
  <si>
    <t>цена за единицу</t>
  </si>
  <si>
    <t>B18 - Склад готовой продукции, дни</t>
  </si>
  <si>
    <t>Номер операции</t>
  </si>
  <si>
    <t>Описание производственного поста</t>
  </si>
  <si>
    <t>Complement to name of Packaging
(only if Tooling type = Packaging)</t>
  </si>
  <si>
    <t>Complément de désignation Emballages
(seulement si Type d'outillage = Emballage)</t>
  </si>
  <si>
    <t>Tooling or Packaging name
(filled in automatic)</t>
  </si>
  <si>
    <t>Désignation de l'Outillage ou de l'Emballage
(créée en automatique)</t>
  </si>
  <si>
    <t>Diversity (equipment, powertrain, gear box, option, …)</t>
  </si>
  <si>
    <t>% of total volume</t>
  </si>
  <si>
    <t>% du volume total</t>
  </si>
  <si>
    <t>Economical informations</t>
  </si>
  <si>
    <t>Quantity of tools</t>
  </si>
  <si>
    <t xml:space="preserve">Главный Инженер / Координатор разработок </t>
  </si>
  <si>
    <t>Проектировщик</t>
  </si>
  <si>
    <t>Проектировщик 3D</t>
  </si>
  <si>
    <t>Проектировщик 3D LCC</t>
  </si>
  <si>
    <t>Проектировщик 2D</t>
  </si>
  <si>
    <t>Расчет</t>
  </si>
  <si>
    <t>Расчет LCC</t>
  </si>
  <si>
    <t>построение структуры</t>
  </si>
  <si>
    <t>исчисления, составление характеристик…</t>
  </si>
  <si>
    <t xml:space="preserve"> L’ensemble des règles relatives à la propriété intellectuelle et industrielle ainsi qu’à la confidentialité des conditions d’accès </t>
  </si>
  <si>
    <t xml:space="preserve"> et d’utilisation du Portail Fournisseurs RENAULT ont vocation à s’appliquer au présent document</t>
  </si>
  <si>
    <t>Press used ( Ton ) :</t>
  </si>
  <si>
    <t>Finishing operation (painting or other) :</t>
  </si>
  <si>
    <t>Dimensions of press (table dimensions)</t>
  </si>
  <si>
    <t>1 step</t>
  </si>
  <si>
    <t>3D МОДЕЛИРОВАНИЕ</t>
  </si>
  <si>
    <t>Ускоренное дробление (UGV)</t>
  </si>
  <si>
    <t>ТРАДИЦИОННОЕ ИЛИ 2D МОДЕЛИРОВАНИЕ</t>
  </si>
  <si>
    <t xml:space="preserve">(проверить исправность </t>
  </si>
  <si>
    <t>оборудования при помощи испытательного инструмента)</t>
  </si>
  <si>
    <t>СУММА (А)</t>
  </si>
  <si>
    <t>РАСХОДНЫЕ МАТЕРИАЛЫ И ДРУГИЕ ЗАКУПКИ</t>
  </si>
  <si>
    <t>Размеры средства в закрытом состоянии</t>
  </si>
  <si>
    <t>Вес</t>
  </si>
  <si>
    <t>МАТЕРИАЛ</t>
  </si>
  <si>
    <t>СТАНДАРТНЫЕ КОМПЛЕКТУЮЩИЕ</t>
  </si>
  <si>
    <t>(Specific proiectului)</t>
  </si>
  <si>
    <t>2. Conceptie produs</t>
  </si>
  <si>
    <t>3. Conceptie sistem</t>
  </si>
  <si>
    <t>5. Conceptie proces</t>
  </si>
  <si>
    <t>(fara conceptor matrite)</t>
  </si>
  <si>
    <t>6. Pilotaj calitate</t>
  </si>
  <si>
    <t>B5 - Pret unitar in moneda de cumparare</t>
  </si>
  <si>
    <t>B6 - Nume furnizor de rang 2</t>
  </si>
  <si>
    <t>Инструмент для формовки шлангов/трубок</t>
  </si>
  <si>
    <t>Штамп для литья под высоким давлением</t>
  </si>
  <si>
    <t>Sheet 2 Purchase : Please fill each topic</t>
  </si>
  <si>
    <t>Sheet 3 Process : Please fill each topic</t>
  </si>
  <si>
    <t>Sheet 1 Synthese : Please fill each topic from A17</t>
  </si>
  <si>
    <t>Complete sheet 4 and 5 if it's necessary</t>
  </si>
  <si>
    <t>Currency Management'!E9:E26</t>
  </si>
  <si>
    <t>S5 E2-E3-E4-E5</t>
  </si>
  <si>
    <t>Sheet 5 IET</t>
  </si>
  <si>
    <t>G</t>
  </si>
  <si>
    <t>ASS</t>
  </si>
  <si>
    <t>AUT</t>
  </si>
  <si>
    <t>DEC</t>
  </si>
  <si>
    <t>Валюта, используемая для общих затрат</t>
  </si>
  <si>
    <t>Ultrasonic welding jig &amp; fixture</t>
  </si>
  <si>
    <t xml:space="preserve">Nombre de mouvements : </t>
  </si>
  <si>
    <t xml:space="preserve">Type Injection et nb de seuils : </t>
  </si>
  <si>
    <t xml:space="preserve">Decoupe - Emboutissage : </t>
  </si>
  <si>
    <t>A9 - Импортная составляющая закупок</t>
  </si>
  <si>
    <t>A33 - Специфическая оснастка для серийного произв-ва</t>
  </si>
  <si>
    <t>A34 - Прочее</t>
  </si>
  <si>
    <t xml:space="preserve">B2.3 - Designation of the manufactured part </t>
  </si>
  <si>
    <t>B2.3 - Наименование изготовляемой детали</t>
  </si>
  <si>
    <t>B4 - Страна закупки</t>
  </si>
  <si>
    <t>B5 - цена в денежной единице закупки</t>
  </si>
  <si>
    <t>B6 - Поставщик</t>
  </si>
  <si>
    <t>B7 - Расход материала (с учетом потерь)</t>
  </si>
  <si>
    <t>Tiempo ciclo bruto (cmn)    1 min =  60  sec = 100 centiminutos</t>
  </si>
  <si>
    <t>Tiempo de frecuencial (mn)</t>
  </si>
  <si>
    <t>Número de piezas entre dos frecuenciales (p)</t>
  </si>
  <si>
    <t>Capacidad instantánea de producción (p./h.)</t>
  </si>
  <si>
    <t>Aleas de fabricación (%)</t>
  </si>
  <si>
    <t>Tiempo de cambio de fabricación (mn)</t>
  </si>
  <si>
    <t>Número de piezas por campaña (ráfaga) (p)</t>
  </si>
  <si>
    <t>Cadencia práctica (p./h.)</t>
  </si>
  <si>
    <t>Rechazos de fabricación (%)</t>
  </si>
  <si>
    <t>Retoques de fabricación (%)</t>
  </si>
  <si>
    <t>Rendimiento operacional</t>
  </si>
  <si>
    <t>Fabrication de l'outillage par atelier interne du fournisseur de rang 1 
(OUI/NON)</t>
  </si>
  <si>
    <t>Tool maker name if bought out tool</t>
  </si>
  <si>
    <t>Nom de l'outilleur si outillage acheté</t>
  </si>
  <si>
    <t>Tool Maker country code</t>
  </si>
  <si>
    <t>OBJETIVO: Presentar la estructura del coste de una pieza</t>
  </si>
  <si>
    <t>Selección</t>
  </si>
  <si>
    <t>Título de las rúbricas</t>
  </si>
  <si>
    <t>No completar</t>
  </si>
  <si>
    <t>Celda que utiliza datos del fichero Excell</t>
  </si>
  <si>
    <t>Código de color</t>
  </si>
  <si>
    <t>area &lt; 100 cm2</t>
  </si>
  <si>
    <t xml:space="preserve"> 100 cm2 &lt;surf&lt; 800 cm2</t>
  </si>
  <si>
    <t xml:space="preserve"> 100 cm2 &lt;area&lt; 800 cm2</t>
  </si>
  <si>
    <t>surface &gt; 800 cm2</t>
  </si>
  <si>
    <t>area &gt; 800 cm2</t>
  </si>
  <si>
    <t>outillage petit</t>
  </si>
  <si>
    <t>small tooling</t>
  </si>
  <si>
    <t>outillage moyen</t>
  </si>
  <si>
    <t>average tooling</t>
  </si>
  <si>
    <t>outillage gros</t>
  </si>
  <si>
    <t>big tooling</t>
  </si>
  <si>
    <t>Outillage pour pièce d'aspect</t>
  </si>
  <si>
    <t>Tooling for aspect part</t>
  </si>
  <si>
    <t>Outillage pour pièce de structure</t>
  </si>
  <si>
    <t>Tooling for structure parts</t>
  </si>
  <si>
    <t>NB: la pièce principale de structure PDB peut être considérée en catégorie 4</t>
  </si>
  <si>
    <r>
      <t>NB</t>
    </r>
    <r>
      <rPr>
        <sz val="12"/>
        <color indexed="8"/>
        <rFont val="Arial"/>
        <family val="2"/>
      </rPr>
      <t xml:space="preserve">: the main </t>
    </r>
    <r>
      <rPr>
        <sz val="12"/>
        <rFont val="Arial"/>
        <family val="2"/>
      </rPr>
      <t>dashboard</t>
    </r>
    <r>
      <rPr>
        <sz val="12"/>
        <color indexed="8"/>
        <rFont val="Arial"/>
        <family val="2"/>
      </rPr>
      <t xml:space="preserve"> structure part may be considered as belonging to category n°4</t>
    </r>
  </si>
  <si>
    <t>E.2.A. Frais de suivi de réalisation de l'outillage chez l'outilleur (technicien outillage équipementier)</t>
  </si>
  <si>
    <t>E.2.A. Tooling realization follow-up expenses for tooling maker (Manufacturer's tooling technician)</t>
  </si>
  <si>
    <t>Catégorie outillage</t>
  </si>
  <si>
    <t>Tooling category</t>
  </si>
  <si>
    <t>nombre d'outillages</t>
  </si>
  <si>
    <t>Gastos de estructura servicios centrales de fabrica</t>
  </si>
  <si>
    <t>Sede (Administrativos)</t>
  </si>
  <si>
    <t>A26 - Transporte hacia el lugar de carga (si es diferente del lugar de producción)</t>
  </si>
  <si>
    <t>A27 - Total Ex-works (en divisa del Devis)</t>
  </si>
  <si>
    <t>A28.1 - Costo de la carga al medio de transporte</t>
  </si>
  <si>
    <t>A28.2 - Gastos de aduanas</t>
  </si>
  <si>
    <t>A29 -  Precio de venta FCA (en divisa del Devis)</t>
  </si>
  <si>
    <t>INCOTERM sugerido</t>
  </si>
  <si>
    <t>A30.1 - Logística aval</t>
  </si>
  <si>
    <t>A31 - Precio de venta DDP (en divisa del Devis)</t>
  </si>
  <si>
    <t>Pago de contado Renault, Nissan o AVTOVAZ</t>
  </si>
  <si>
    <t>A32 - Prototipos (pieza+ herramental) para uso de Renault, Nissan o AVTOVAZ</t>
  </si>
  <si>
    <t>A33 -  Herramental espécifico de serie</t>
  </si>
  <si>
    <t>ADAPTARE BARA TRANSFER</t>
  </si>
  <si>
    <t>TRATAMENTE</t>
  </si>
  <si>
    <t>GRENARE (transport si incercari incluse)</t>
  </si>
  <si>
    <t>Referinta Renault pt. Grenare</t>
  </si>
  <si>
    <t>SUMA (B)</t>
  </si>
  <si>
    <t>CHELTUIELI TRANSPORT FINAL</t>
  </si>
  <si>
    <t>1 TRANSPORT FINAL PENTRU LIVRAREA SCULEI catre unitatea de productie serie</t>
  </si>
  <si>
    <t>SUMA ( C )</t>
  </si>
  <si>
    <t>Assembly jig for lost wax models</t>
  </si>
  <si>
    <t>Assembly jig for lost foam models</t>
  </si>
  <si>
    <t>Loading tray for casting core prints</t>
  </si>
  <si>
    <t>Part jig for sand removal</t>
  </si>
  <si>
    <t>Scrap cutting tools</t>
  </si>
  <si>
    <t>Progressive die</t>
  </si>
  <si>
    <t>Tandem die</t>
  </si>
  <si>
    <t>Transfer die</t>
  </si>
  <si>
    <t>Chef de Projet Industrialisation</t>
  </si>
  <si>
    <t>Специфические разработки Продукт/Процесс(не включая затраты на тестирование/утверждение)</t>
  </si>
  <si>
    <t>Затраты на тестирование и утверждение</t>
  </si>
  <si>
    <t>Número de piezas entre dos tiempos frecuenciales (p)</t>
  </si>
  <si>
    <t>Imprevistos de fabricación (%)</t>
  </si>
  <si>
    <t>Descripción del puesto de trabajo</t>
  </si>
  <si>
    <t>Tiempo de apertura del puesto de trabajo en producción :</t>
  </si>
  <si>
    <t>Aprovechamiento del puesto de trabajo en producción para todos los cliente (%)</t>
  </si>
  <si>
    <t>Número de turnos semanales de producción</t>
  </si>
  <si>
    <t>Número de horas presenciales de MOD :</t>
  </si>
  <si>
    <t>Horas presenciales MOD / turno</t>
  </si>
  <si>
    <t>Costo salarial anual MOD / persona</t>
  </si>
  <si>
    <t>Presupuesto anual por medio de producción</t>
  </si>
  <si>
    <t>Mantenimiento Herramental : Presupuesto anual total</t>
  </si>
  <si>
    <t>Mantenimiento Herramental : masa salarial</t>
  </si>
  <si>
    <t>Process de noyautage :</t>
  </si>
  <si>
    <t>Surface projetée pièce :</t>
  </si>
  <si>
    <t>Poids outil fermé :</t>
  </si>
  <si>
    <t>matière empreintes :</t>
  </si>
  <si>
    <t>Surface développée pièce :</t>
  </si>
  <si>
    <t>plaques modèle:</t>
  </si>
  <si>
    <t>Etanchéité</t>
  </si>
  <si>
    <t>A13 - Main d'oeuvre directe</t>
  </si>
  <si>
    <t>Lageur de bande :</t>
  </si>
  <si>
    <t>Bloc chaud (marque et type) :</t>
  </si>
  <si>
    <t>Pas de bande :</t>
  </si>
  <si>
    <t>Nb et type de vérins :</t>
  </si>
  <si>
    <t>Poids pièce :</t>
  </si>
  <si>
    <t>Nb de taraudage dans outil :</t>
  </si>
  <si>
    <t>Type grain :</t>
  </si>
  <si>
    <t>Nb de sertissage dans outil :</t>
  </si>
  <si>
    <t xml:space="preserve">Devise utilisée : </t>
  </si>
  <si>
    <t xml:space="preserve">Taux de change utilisé: </t>
  </si>
  <si>
    <t>Devise</t>
  </si>
  <si>
    <t>A4 - Volume de référence (pièces/an) :</t>
  </si>
  <si>
    <t>Frais de démarrage</t>
  </si>
  <si>
    <t>C7.1</t>
  </si>
  <si>
    <t>C7.2</t>
  </si>
  <si>
    <t>Temps fréquentiels (mn)</t>
  </si>
  <si>
    <t xml:space="preserve">Scula taiere textil/ mat. composite/ covor </t>
  </si>
  <si>
    <t>Prototype Costs (including prototype required by supplier &amp; Tooling prototype costs)</t>
  </si>
  <si>
    <t>Start-up Costs</t>
  </si>
  <si>
    <t>TOTAL
 (E1 to E5)</t>
  </si>
  <si>
    <t>Year -1</t>
  </si>
  <si>
    <t>Year -2</t>
  </si>
  <si>
    <t>Year -4</t>
  </si>
  <si>
    <t>Year -3</t>
  </si>
  <si>
    <t>Total E1A</t>
  </si>
  <si>
    <t>Foaie Excel</t>
  </si>
  <si>
    <t>Nombre d'essais</t>
  </si>
  <si>
    <t>Nom du sous-traitant interne / externe</t>
  </si>
  <si>
    <t>Date de validité</t>
  </si>
  <si>
    <t>Fournisseur Rang 1 :</t>
  </si>
  <si>
    <t>Do not erase the information below</t>
  </si>
  <si>
    <t>Hot runners + direct nozzles</t>
  </si>
  <si>
    <t>Hot runners + valve gates</t>
  </si>
  <si>
    <t>Cold runners</t>
  </si>
  <si>
    <t>3 plates injection</t>
  </si>
  <si>
    <t>Other types</t>
  </si>
  <si>
    <t>PART &amp; TOOL DESCRIPTION SHEET</t>
  </si>
  <si>
    <t>Name of the Part (*) :</t>
  </si>
  <si>
    <t>Part Number (*) :</t>
  </si>
  <si>
    <t>Обслуживание машин</t>
  </si>
  <si>
    <t>Обслуживание оснастки</t>
  </si>
  <si>
    <t>Отдел закупок</t>
  </si>
  <si>
    <t>Головная компания</t>
  </si>
  <si>
    <t>НИОКР</t>
  </si>
  <si>
    <t>Лицензии и обязательства</t>
  </si>
  <si>
    <t>A18 - Затраты на инфраструктуру (здания, территория)</t>
  </si>
  <si>
    <t>Testing Costs</t>
  </si>
  <si>
    <t>Gripper for part handling</t>
  </si>
  <si>
    <t>Dimens./geometr. inspection gauge</t>
  </si>
  <si>
    <t>Leakage test jig</t>
  </si>
  <si>
    <t>Electrical/electronical inspection fixt.</t>
  </si>
  <si>
    <t>Wire &amp; harness test fixture</t>
  </si>
  <si>
    <t>Название поставщика</t>
  </si>
  <si>
    <t>N° счета поставщика</t>
  </si>
  <si>
    <t>Общее название проекта</t>
  </si>
  <si>
    <t>Название функциональной группы</t>
  </si>
  <si>
    <t xml:space="preserve">Количество автомобилей или деталей в год(объём) </t>
  </si>
  <si>
    <t>Количество автомобилей или деталей в день(объём)</t>
  </si>
  <si>
    <t>% Левый</t>
  </si>
  <si>
    <t>% Правый</t>
  </si>
  <si>
    <t>Разновидность(оборудование, моторизация, коробка, опции, …)</t>
  </si>
  <si>
    <t>% от общего объема</t>
  </si>
  <si>
    <t>Cheltuieli specifice</t>
  </si>
  <si>
    <t>B1 - Types of purchase ( M = materials / C = component / S = outsourced)</t>
  </si>
  <si>
    <t>Outil de sertissage/clinchage tôle</t>
  </si>
  <si>
    <t>Balancelle peinture - HAB_001</t>
  </si>
  <si>
    <t>Nr. amprente:</t>
  </si>
  <si>
    <t>Utiliser sur la fiche</t>
  </si>
  <si>
    <t>Sheet 4 VTL</t>
  </si>
  <si>
    <t>Dans la colonne/ligne</t>
  </si>
  <si>
    <t>H</t>
  </si>
  <si>
    <t>Dictionary!D665:D667</t>
  </si>
  <si>
    <t>OUI_NON</t>
  </si>
  <si>
    <t>Plastic cutting by using hot or cold blade - DEC_005</t>
  </si>
  <si>
    <t>Water jet cutting jig - DEC_006</t>
  </si>
  <si>
    <t>laser cutting jig - DEC_007</t>
  </si>
  <si>
    <t>Seal cutting tool - DEC_008</t>
  </si>
  <si>
    <t>Piercing / punching tool - DIV_001</t>
  </si>
  <si>
    <t>Machining jig - DIV_002</t>
  </si>
  <si>
    <t>Cure jig - DIV_003</t>
  </si>
  <si>
    <t>Edge finishing tool - DIV_004</t>
  </si>
  <si>
    <t>Other type of re-working tool - DIV_005</t>
  </si>
  <si>
    <t>Painting hanger - HAB_001</t>
  </si>
  <si>
    <t>Marking / decoration jig - HAB_002</t>
  </si>
  <si>
    <t>Serigraphy mask / silk screen or marking stamp - HAB_003</t>
  </si>
  <si>
    <t>(не включая Супервайзера по изготовлению оснастки)</t>
  </si>
  <si>
    <t>6. Менеджмент качества</t>
  </si>
  <si>
    <t>Итог Е1А</t>
  </si>
  <si>
    <t>функции</t>
  </si>
  <si>
    <t>Руководитель проекта</t>
  </si>
  <si>
    <t>Главный технолог проекта</t>
  </si>
  <si>
    <t>Сотрудник Рено/Ниссан</t>
  </si>
  <si>
    <t>Útil de soldadura ultrasonido</t>
  </si>
  <si>
    <t>Útil de soldadura vibración</t>
  </si>
  <si>
    <t>Útil de soldadura espejo</t>
  </si>
  <si>
    <t>Instalación de encolado</t>
  </si>
  <si>
    <t>Instalación soldadura metal / soldadura con aporte</t>
  </si>
  <si>
    <t>Instalación para ensamblado manual</t>
  </si>
  <si>
    <t>Instalación de ensamblado en línea</t>
  </si>
  <si>
    <t>Útil de engastado</t>
  </si>
  <si>
    <t>Otro tipo de ensamblado</t>
  </si>
  <si>
    <t>Mano de prensión pieza</t>
  </si>
  <si>
    <t>Medio de control dimensional/geométrico</t>
  </si>
  <si>
    <t>Medio de control estanqueidad</t>
  </si>
  <si>
    <t>Medio de control eléctrico/electrónico</t>
  </si>
  <si>
    <t>Mantenimiento máquinas</t>
  </si>
  <si>
    <t>Mantenimiento utillaje</t>
  </si>
  <si>
    <t>A16 - Rechazos y retoques respecto de transformación</t>
  </si>
  <si>
    <t>A17 - Gastos indirectos fábrica</t>
  </si>
  <si>
    <t>Gastos de estructura taller</t>
  </si>
  <si>
    <t>Gastos de estructura servicios centrales</t>
  </si>
  <si>
    <t>A18 -  Infraestructuras</t>
  </si>
  <si>
    <t>A19 - Impuestos y tasas sobre la actividad</t>
  </si>
  <si>
    <t>Компрессионная литейная форма для композитных материалов  - THE_001</t>
  </si>
  <si>
    <t>Термоформовочная пресс-форма для текстиля/ПВХ/кожи - THE_002</t>
  </si>
  <si>
    <t>Термоформовочная пресс-форма для стекла  - THE_003</t>
  </si>
  <si>
    <t>Оправа для гибки шлангов/трубок - TUB_001</t>
  </si>
  <si>
    <t>Инструмент для формовки шлангов/трубок - TUB_002</t>
  </si>
  <si>
    <t>Штамп для литья под высоким давлением  - FON_001</t>
  </si>
  <si>
    <t>Штамп для литья под низким давлением - FON_002</t>
  </si>
  <si>
    <t>Литейная форма гравитационного литья</t>
  </si>
  <si>
    <t>Штамп центробежного литья  - FON_004</t>
  </si>
  <si>
    <t>Холодная камера для литья - FON_005</t>
  </si>
  <si>
    <t>Горячая камеря для литья  - FON_006</t>
  </si>
  <si>
    <t>Пластина для литья песка - FON_007</t>
  </si>
  <si>
    <t>Модель пресс-формы для литья воска</t>
  </si>
  <si>
    <t>Модель пресс-формы для литья пены - FON_009</t>
  </si>
  <si>
    <t>Инструмент сборки для воска - FON_010</t>
  </si>
  <si>
    <t>Инструмент сборки для пены  - FON_011</t>
  </si>
  <si>
    <t>Загрузочный лоток для литьевой печати   - FON_014</t>
  </si>
  <si>
    <t>Инструмент для снятия песка  - FON_015</t>
  </si>
  <si>
    <t>Rata de schimb utilizata:</t>
  </si>
  <si>
    <t>Outil découpe circuits élec./PCB</t>
  </si>
  <si>
    <t>Bahreïn - BH</t>
  </si>
  <si>
    <t>Outil de decoupe des tubes - DEC_004</t>
  </si>
  <si>
    <t>MONTANT ( C )</t>
  </si>
  <si>
    <t>Si nécessaire compléter les fiche 4 et 5</t>
  </si>
  <si>
    <t>Sheet No. 5 with Appendixes to be completed</t>
  </si>
  <si>
    <t>Negative value</t>
  </si>
  <si>
    <t>Please fill sheet 2 Purchase</t>
  </si>
  <si>
    <t>مشخصات كارگاه</t>
  </si>
  <si>
    <t>ساعات كاركرد در يك روز</t>
  </si>
  <si>
    <t>روزهاي كاري در يك سال</t>
  </si>
  <si>
    <t>ГОРЯЧИЙ КАНАЛ</t>
  </si>
  <si>
    <t>АДАПТАЦИЯ ТРАНСФЕРНОЙ СТОЙКИ</t>
  </si>
  <si>
    <t>ОБРАБОТКА</t>
  </si>
  <si>
    <t>ЗЕРНЕНИЕ (Включая перевозку и испытания)</t>
  </si>
  <si>
    <t>Код зернения компании Renault</t>
  </si>
  <si>
    <t>СУММА (В)</t>
  </si>
  <si>
    <t>ИТОГОВЫЕ ЗАТРАТЫ НА ТРАНСПОРТ</t>
  </si>
  <si>
    <t xml:space="preserve"> ПЕРЕВОЗКА СРЕДСТВА на производственное предприятие</t>
  </si>
  <si>
    <t>СУММА(С)</t>
  </si>
  <si>
    <t>Все другие затраты на испытания, доводку и транспорт, которые могут быть амортизированы в цене детали</t>
  </si>
  <si>
    <t>ОБЩИЙ ОБЪЕМ КАПИТАЛОВЛОЖЕНИЙ</t>
  </si>
  <si>
    <t>СУММА(D)</t>
  </si>
  <si>
    <t>Durata de amortisment tehnic (ani)</t>
  </si>
  <si>
    <t xml:space="preserve">Total de la ligne C36 de la Fiche n°3 </t>
  </si>
  <si>
    <t>Total of line C36 in Sheet No. 3</t>
  </si>
  <si>
    <t>Numar cont furnizor:</t>
  </si>
  <si>
    <t>Nume generic proiect:</t>
  </si>
  <si>
    <t>Nume GFE sau functie:</t>
  </si>
  <si>
    <t>Volum anual de  vehicule sau organe :</t>
  </si>
  <si>
    <t>Volum zilnic de vehicule sau organe:</t>
  </si>
  <si>
    <t>% Directie stanga</t>
  </si>
  <si>
    <t>% Directie dreapta</t>
  </si>
  <si>
    <t>Diversitate (echipament, motorizare, CV, optiune,...)</t>
  </si>
  <si>
    <t>% din volumul total</t>
  </si>
  <si>
    <t xml:space="preserve">Informatie obligatorie in momentul RO </t>
  </si>
  <si>
    <t>Informatie necesara pentru a conduce negocierile</t>
  </si>
  <si>
    <t>Data punere la zi cifraj:</t>
  </si>
  <si>
    <t>Indice evolutie</t>
  </si>
  <si>
    <t>Final payment Date (Mass production agreement) DD.MM.YYYY</t>
  </si>
  <si>
    <t>E7 - Montants (Devise) - sans marge et frais financiers</t>
  </si>
  <si>
    <t>Quantité</t>
  </si>
  <si>
    <t>% DàG</t>
  </si>
  <si>
    <t>Diversité (équipements, motorisation, boîte, option, …)</t>
  </si>
  <si>
    <t>Information obligatoire au moment du RO pièce</t>
  </si>
  <si>
    <t>Nom générique du projet :</t>
  </si>
  <si>
    <t>Information nécessaire pour mener les négociations</t>
  </si>
  <si>
    <t>Nom du GFE ou de la fonction concernée :</t>
  </si>
  <si>
    <t>Information générales sur l'outillage</t>
  </si>
  <si>
    <t>Performance del puesto</t>
  </si>
  <si>
    <t>PROGRAMMATION  CFAO</t>
  </si>
  <si>
    <t>Désignation pièce générique (*)</t>
  </si>
  <si>
    <t>Désignation pièce (*)</t>
  </si>
  <si>
    <t>Référence Pièce (*)</t>
  </si>
  <si>
    <t>D à D,
D à G,
Commun</t>
  </si>
  <si>
    <t>Información sobre la localización de la fabricación de piezas series</t>
  </si>
  <si>
    <t>Fabricación del utillaje</t>
  </si>
  <si>
    <t>Otras piezas ligadas al útil</t>
  </si>
  <si>
    <t>N° DE REFERENCIA DEL DEVIS STANDARD</t>
  </si>
  <si>
    <t>FICHA DESCRIPTIVA PIEZA Y UTILLAJE</t>
  </si>
  <si>
    <t>Indice Ficha (*) :</t>
  </si>
  <si>
    <t>Designción pieza (*) :</t>
  </si>
  <si>
    <t>Referencia pieza (*) :</t>
  </si>
  <si>
    <t>DàG y DàD identicos</t>
  </si>
  <si>
    <t>DàD simétrico</t>
  </si>
  <si>
    <t>B13.3 - Taxe vamale</t>
  </si>
  <si>
    <t>Selectati tipul de cumparare din lista</t>
  </si>
  <si>
    <t>B2.1 - Denumire + referinta comerciala</t>
  </si>
  <si>
    <t>B2.2 - Cod vamal (Sistem armonizat)</t>
  </si>
  <si>
    <t>Data validitate</t>
  </si>
  <si>
    <t>moneda devizului</t>
  </si>
  <si>
    <t>pret unitar</t>
  </si>
  <si>
    <t>B17 - Nr. zile de stoc piese in curs de fabricatie</t>
  </si>
  <si>
    <t xml:space="preserve">Toate regulile legate de proprietatea intelectuala si industriala, precum si cele legate de confidentialitatea conditiilor de acces </t>
  </si>
  <si>
    <t>Nombre d'heures</t>
  </si>
  <si>
    <t>(ou nombre de jour.homme pour la Conception Logiciel)</t>
  </si>
  <si>
    <t>(or daily rate in case of Software Design)</t>
  </si>
  <si>
    <t>(ou taux journalier pour la Conception Logiciel)</t>
  </si>
  <si>
    <t>(en devise du devis)</t>
  </si>
  <si>
    <t>(en devise choisie)</t>
  </si>
  <si>
    <t>(in quotation currency)</t>
  </si>
  <si>
    <t>(in selected currency)</t>
  </si>
  <si>
    <t>(în moneda devizului)</t>
  </si>
  <si>
    <t>(în moneda selecționat)</t>
  </si>
  <si>
    <t>Coût total</t>
  </si>
  <si>
    <t xml:space="preserve">Total cost </t>
  </si>
  <si>
    <t>Coste total (Divisa del Devis)</t>
  </si>
  <si>
    <t>Fonctions/métiers</t>
  </si>
  <si>
    <t>Taux de change pour convertir vers la devise du devis</t>
  </si>
  <si>
    <t>Exchange rate to convert to the quotation currency</t>
  </si>
  <si>
    <t>Auteur :</t>
  </si>
  <si>
    <t>Written by :</t>
  </si>
  <si>
    <t>Completat de :</t>
  </si>
  <si>
    <t>Autor</t>
  </si>
  <si>
    <t>Outil de perçage / poinçonnage - DIV_001</t>
  </si>
  <si>
    <t>Outil de perçage / poinçonnage</t>
  </si>
  <si>
    <t>Corée du Sud - KR</t>
  </si>
  <si>
    <t>Posage d'usinage - DIV_002</t>
  </si>
  <si>
    <t>(*) ces informations doivent être reprises à partir de la nomenclature Renault et être également reportées sur l'offre commerciale et la fiche IDO</t>
  </si>
  <si>
    <t>Pays</t>
  </si>
  <si>
    <t>Fonderie</t>
  </si>
  <si>
    <t>Découpe (ébavurage)</t>
  </si>
  <si>
    <t>Nb Empreintes :</t>
  </si>
  <si>
    <t>Temps de cycle :</t>
  </si>
  <si>
    <t>Type d'outil :</t>
  </si>
  <si>
    <t>Nb tiroirs :</t>
  </si>
  <si>
    <t>Nbre de pièces au cycle :</t>
  </si>
  <si>
    <t>Nb de :</t>
  </si>
  <si>
    <t>découpe trous</t>
  </si>
  <si>
    <t>découpe forme</t>
  </si>
  <si>
    <t>langue</t>
  </si>
  <si>
    <t>Language Selection</t>
  </si>
  <si>
    <t>Dictionary!D1:D7</t>
  </si>
  <si>
    <t>Инженер /Руководитель по Качеству</t>
  </si>
  <si>
    <t>Управление средствами контроля</t>
  </si>
  <si>
    <t>Замеры</t>
  </si>
  <si>
    <t>Инженер /Технолог (ANPQP)</t>
  </si>
  <si>
    <t>Кол-во часов</t>
  </si>
  <si>
    <t>Уровень профессионального опыта(Т1=&gt;T4 / I1 =&gt; I4)</t>
  </si>
  <si>
    <t>Итоговая стоимость(в валюте сметы)</t>
  </si>
  <si>
    <t>Transfert</t>
  </si>
  <si>
    <t>forgeage liquide</t>
  </si>
  <si>
    <t>sous pression sous vide</t>
  </si>
  <si>
    <t>B18 - Nombre de jours stock produit fini</t>
  </si>
  <si>
    <t>C10.1</t>
  </si>
  <si>
    <t>C10.2</t>
  </si>
  <si>
    <t>C13.1</t>
  </si>
  <si>
    <t>C13.2</t>
  </si>
  <si>
    <t>C15.1</t>
  </si>
  <si>
    <t>C15.2</t>
  </si>
  <si>
    <t>C35</t>
  </si>
  <si>
    <t>Nom</t>
  </si>
  <si>
    <t>Итог Е1В</t>
  </si>
  <si>
    <t>Год - 4</t>
  </si>
  <si>
    <t>Год - 3</t>
  </si>
  <si>
    <t>Год - 2</t>
  </si>
  <si>
    <t>Год - 1</t>
  </si>
  <si>
    <t>(*) estas informaciones tienen que ser recogidas de la nomenclatura Renault y ser igualmente reportados a la oferta comercial y la ficha IDO</t>
  </si>
  <si>
    <t>INSERTAR UNA VISTA 3D DE LA PIEZA CON LA INDICACIÓN DE CADA MOVIMIENTO Y LAS DIMENSIONES EN EL SENTIDO DEL DESMOLDEADO Y DEL BALANCEO EN EL ÚTIL</t>
  </si>
  <si>
    <t>INSERTAR VARIAS VISTAS 3D SI ES NECESARIO PARA DESCRIBIR BIEN LA PIEZA O LOS MOVIMIENTOS</t>
  </si>
  <si>
    <t>Фиджи - FJ</t>
  </si>
  <si>
    <t>Кирибати - KI</t>
  </si>
  <si>
    <t>острова Микронезии - FM</t>
  </si>
  <si>
    <t>Науру - NR</t>
  </si>
  <si>
    <t>Ниуэ - NU</t>
  </si>
  <si>
    <t>Новая Зеландия - NZ</t>
  </si>
  <si>
    <t>Восточное Самоа - WS</t>
  </si>
  <si>
    <t>Тонга - TO</t>
  </si>
  <si>
    <t>Тувалу - TV</t>
  </si>
  <si>
    <t>Вануату - VU</t>
  </si>
  <si>
    <t>****Страны Карибского бассейна****</t>
  </si>
  <si>
    <t>Антигуа и Барбуда - AG</t>
  </si>
  <si>
    <t>Багамские острова - BS</t>
  </si>
  <si>
    <t>Барбадос - BB</t>
  </si>
  <si>
    <t>Куба - CU</t>
  </si>
  <si>
    <t>Доминика - DM</t>
  </si>
  <si>
    <t>Гренада - GD</t>
  </si>
  <si>
    <t>Гаити - HT</t>
  </si>
  <si>
    <t>Ямайка - JM</t>
  </si>
  <si>
    <t>Доминиканская Республика - DO</t>
  </si>
  <si>
    <t>Санта-Лючия - LC</t>
  </si>
  <si>
    <t xml:space="preserve">A2 - Espace de sortie du chiffrage : </t>
  </si>
  <si>
    <t>A2 - Base date of quotation:</t>
  </si>
  <si>
    <t xml:space="preserve">A2 - Калькуляция действительна начиная с (дата) : </t>
  </si>
  <si>
    <t>Итого в валюте стандартной сметы</t>
  </si>
  <si>
    <t>Валютная корзина</t>
  </si>
  <si>
    <t>Проверка</t>
  </si>
  <si>
    <t>País</t>
  </si>
  <si>
    <t>Ciudad</t>
  </si>
  <si>
    <t>A1 - Fecha de establecimiento del Devis</t>
  </si>
  <si>
    <t>A2 - Espacio de salida del cifrado</t>
  </si>
  <si>
    <t>A4 - Volumen de referencia (piezas/año)</t>
  </si>
  <si>
    <t>A5 - Designación del producto</t>
  </si>
  <si>
    <t>A6.1 - Referencia e índice del producto considerado</t>
  </si>
  <si>
    <t>A6.2 - Código de aduanas (SH: Sistema Armonizado)</t>
  </si>
  <si>
    <t>Cantidad</t>
  </si>
  <si>
    <t>Observaciones</t>
  </si>
  <si>
    <t>A8 - Compras brutas locales</t>
  </si>
  <si>
    <t>Materias primas</t>
  </si>
  <si>
    <t>Componentes</t>
  </si>
  <si>
    <t>Sub-contratación de transformación</t>
  </si>
  <si>
    <t>Low pressure die casting die</t>
  </si>
  <si>
    <t>Gravity die casting mold</t>
  </si>
  <si>
    <t>Capacité instantanée de production (p./h.)</t>
  </si>
  <si>
    <t>C9</t>
  </si>
  <si>
    <t>C10</t>
  </si>
  <si>
    <t>Temps de changement de fabrication (mn)</t>
  </si>
  <si>
    <t>C11</t>
  </si>
  <si>
    <t>C12</t>
  </si>
  <si>
    <t>Cadence pratique (p./h.)</t>
  </si>
  <si>
    <t>C14</t>
  </si>
  <si>
    <t>A13</t>
  </si>
  <si>
    <t>C16</t>
  </si>
  <si>
    <t>A15</t>
  </si>
  <si>
    <t>C17</t>
  </si>
  <si>
    <t>A14</t>
  </si>
  <si>
    <t>C18</t>
  </si>
  <si>
    <t>C19</t>
  </si>
  <si>
    <t>C20</t>
  </si>
  <si>
    <t>C22</t>
  </si>
  <si>
    <t>Description de l'atelier</t>
  </si>
  <si>
    <t>C23</t>
  </si>
  <si>
    <t>Temps d'ouverture atelier en production :</t>
  </si>
  <si>
    <t>Code de la devise</t>
  </si>
  <si>
    <t>Taux de change</t>
  </si>
  <si>
    <t>USD</t>
  </si>
  <si>
    <t>BRL</t>
  </si>
  <si>
    <t>Document  53860-05-008</t>
  </si>
  <si>
    <t>Volumen de vehículos o de órganos por año:</t>
  </si>
  <si>
    <t>Volumen de vehículos o de órganos por día:</t>
  </si>
  <si>
    <t>Diversidad (equipamiento, motorización, caja, opción…)</t>
  </si>
  <si>
    <t>% del volumen total</t>
  </si>
  <si>
    <t>Fisa descriptiva furnizata</t>
  </si>
  <si>
    <t>IDO furnizata ("X" sau nr. IDO, daca exista)</t>
  </si>
  <si>
    <t>Denumire subansamblu (*)</t>
  </si>
  <si>
    <t>Nume generic piesa (*)</t>
  </si>
  <si>
    <t>Denumire piesa (*)</t>
  </si>
  <si>
    <t>Referinta piesa (*)</t>
  </si>
  <si>
    <t>RHD, LHD, comun</t>
  </si>
  <si>
    <t>Piesa Carry Over (Da/ Nu)</t>
  </si>
  <si>
    <t>Nr. RENAULT (TXXXXXXXX) de matrita, daca exista (numai in caz de modificare) sau nr. RENAULT (PXXXXXXXX) pentru ambalaj (nou sau modificat)</t>
  </si>
  <si>
    <t>Sheet 4 VTL'!G188:G191</t>
  </si>
  <si>
    <t>Sheet 4 VTL'!G192:G200</t>
  </si>
  <si>
    <t>Si OK la vérification= 0</t>
  </si>
  <si>
    <t>(pour un fonctionnement conforme</t>
  </si>
  <si>
    <t>de l'outil sur moyen d'essai)</t>
  </si>
  <si>
    <t>MONTANT ( A )</t>
  </si>
  <si>
    <t>FOURNITURES ET ACHATS</t>
  </si>
  <si>
    <t>Dimensions outil fermé</t>
  </si>
  <si>
    <t>Poids</t>
  </si>
  <si>
    <t>B01</t>
  </si>
  <si>
    <t>MATIERE</t>
  </si>
  <si>
    <t>B02</t>
  </si>
  <si>
    <t>Canaux froids</t>
  </si>
  <si>
    <t>3 passes ou avec retouches</t>
  </si>
  <si>
    <t>Tandem</t>
  </si>
  <si>
    <t>Injection 3 plaques</t>
  </si>
  <si>
    <t>Grain "technique"</t>
  </si>
  <si>
    <t>Grain géométrique</t>
  </si>
  <si>
    <t>Type Process</t>
  </si>
  <si>
    <t>Type d'outillage</t>
  </si>
  <si>
    <t>E1</t>
  </si>
  <si>
    <t>Coûts de Validation</t>
  </si>
  <si>
    <t>Durée de vie prévisionnelle en Nb de cycles</t>
  </si>
  <si>
    <t>Nombre d'outils</t>
  </si>
  <si>
    <t>Nom fabricant de  moyen</t>
  </si>
  <si>
    <t>Référence commercial de moyen</t>
  </si>
  <si>
    <t>C</t>
  </si>
  <si>
    <t>Functii/ meserii</t>
  </si>
  <si>
    <t>Sef de Proiect</t>
  </si>
  <si>
    <t>Tehnician Proiect</t>
  </si>
  <si>
    <t>Ing. aplicatie/ Pilot studii</t>
  </si>
  <si>
    <t>Poiectant</t>
  </si>
  <si>
    <t>CAO (Proiectare asistata de calculator)</t>
  </si>
  <si>
    <t>CAO LCC</t>
  </si>
  <si>
    <t>DAO</t>
  </si>
  <si>
    <t>Calcul/ Analiza</t>
  </si>
  <si>
    <t>Calcul/ Analiza LCC</t>
  </si>
  <si>
    <t>Planificare validari (inscrieti nr. de validari prevazute pt. fiecare luna)</t>
  </si>
  <si>
    <t>E1B - Costuri validare</t>
  </si>
  <si>
    <t>Tipologie validari</t>
  </si>
  <si>
    <t>Cost per incercare</t>
  </si>
  <si>
    <t xml:space="preserve">Energy and fluids </t>
  </si>
  <si>
    <t xml:space="preserve">Tool maintenance </t>
  </si>
  <si>
    <t>Albania - AL</t>
  </si>
  <si>
    <t>Germany - DE</t>
  </si>
  <si>
    <t>Andorra - AD</t>
  </si>
  <si>
    <t>Austria - AT</t>
  </si>
  <si>
    <t>Belgium - BE</t>
  </si>
  <si>
    <t>Belarus - BY</t>
  </si>
  <si>
    <t>Bosnia &amp; Herz. - BA</t>
  </si>
  <si>
    <t>Bulgaria - BG</t>
  </si>
  <si>
    <t>Cyprus - CY</t>
  </si>
  <si>
    <t>Croatia - HR</t>
  </si>
  <si>
    <t>Développements Spécifiques Produit/Process 
(hors validations)</t>
  </si>
  <si>
    <t>INCOTERM préconisé</t>
  </si>
  <si>
    <t>Inj. mold for encapsulating inserts</t>
  </si>
  <si>
    <t>Blowing mold</t>
  </si>
  <si>
    <t>Thermodur SMC/BMC inj. mold</t>
  </si>
  <si>
    <t>Elastomer injection mold</t>
  </si>
  <si>
    <t>Injection stack mold</t>
  </si>
  <si>
    <t>Sheet No. 2 : COST BREAKDOWN OF PURCHASED RAW MATERIALS, COMPONENTS AND OUTSOURCED PROCESSING</t>
  </si>
  <si>
    <t>Gas injection mold</t>
  </si>
  <si>
    <t>Rotational mold</t>
  </si>
  <si>
    <t>Rubber / silicone mold</t>
  </si>
  <si>
    <t>Expanded polystyrene mold</t>
  </si>
  <si>
    <t>Foaming mold</t>
  </si>
  <si>
    <t>Extrusion die</t>
  </si>
  <si>
    <t>Co-extrusion die</t>
  </si>
  <si>
    <t>Powder slush pattern</t>
  </si>
  <si>
    <t>Powder slush mould</t>
  </si>
  <si>
    <t>FISA NR.5: SINTEZA CHELTUIELILOR SPECIFICE ANGAJATE PE DURATA PROIECTULUI SI AMORTIZATE IN PRETUL PIESEI ( TICHET INTRARE FURNIZOR)</t>
  </si>
  <si>
    <t>Румыния - RO</t>
  </si>
  <si>
    <t>Великобритания - GB</t>
  </si>
  <si>
    <t>Сан-Марино - SM</t>
  </si>
  <si>
    <t>Сербия и Черногория - CS</t>
  </si>
  <si>
    <t>Словакия - SK</t>
  </si>
  <si>
    <t>Словения - SI</t>
  </si>
  <si>
    <t>Швеция - SE</t>
  </si>
  <si>
    <t>Швейцария - CH</t>
  </si>
  <si>
    <t>Турция - TR</t>
  </si>
  <si>
    <t>Украина - UA</t>
  </si>
  <si>
    <t>Ватикан - VA</t>
  </si>
  <si>
    <t>****Азия****</t>
  </si>
  <si>
    <t>Афганистан - AF</t>
  </si>
  <si>
    <t>Саудовская Аравия - SA</t>
  </si>
  <si>
    <t>Армения - AM</t>
  </si>
  <si>
    <t>Азербайджан - AZ</t>
  </si>
  <si>
    <t>Бахрейн - BH</t>
  </si>
  <si>
    <t>Бангладеш - BD</t>
  </si>
  <si>
    <t>Бутан - BT</t>
  </si>
  <si>
    <t>Бруней - BN</t>
  </si>
  <si>
    <t>Камбоджа - KH</t>
  </si>
  <si>
    <t>Китай - CN</t>
  </si>
  <si>
    <t>Южная Корея - KR</t>
  </si>
  <si>
    <t>ОАЭ - AE</t>
  </si>
  <si>
    <t>Гонконг - HK</t>
  </si>
  <si>
    <t>Индия - IN</t>
  </si>
  <si>
    <t>Индонезия - ID</t>
  </si>
  <si>
    <t>Иран - IR</t>
  </si>
  <si>
    <t>Ирак - IQ</t>
  </si>
  <si>
    <t>Израиль - IL</t>
  </si>
  <si>
    <t>Япония - JP</t>
  </si>
  <si>
    <t>Иордания - JO</t>
  </si>
  <si>
    <t>Казахстан - KZ</t>
  </si>
  <si>
    <t>Кыргызстан - KG</t>
  </si>
  <si>
    <t>Кувейт - KW</t>
  </si>
  <si>
    <t>Лаос - LA</t>
  </si>
  <si>
    <t>Ливан - LB</t>
  </si>
  <si>
    <t>Макао - MO</t>
  </si>
  <si>
    <t>Малайзия - MY</t>
  </si>
  <si>
    <t>Мальдивская Республика - MV</t>
  </si>
  <si>
    <t>Монголия - MN</t>
  </si>
  <si>
    <t>Мьянма - MM</t>
  </si>
  <si>
    <t>Непал - NP</t>
  </si>
  <si>
    <t>Оман - OM</t>
  </si>
  <si>
    <t>Узбекистан - UZ</t>
  </si>
  <si>
    <t>Пакистан - PK</t>
  </si>
  <si>
    <t>Республика Филиппины - PH</t>
  </si>
  <si>
    <t>Катар - QA</t>
  </si>
  <si>
    <t>Северная Корея - KP</t>
  </si>
  <si>
    <t>Сейшельские острова - SC</t>
  </si>
  <si>
    <t>Сингапур - SG</t>
  </si>
  <si>
    <t>Шри-Ланка - LK</t>
  </si>
  <si>
    <t>Суринам - SR</t>
  </si>
  <si>
    <t>Сирия - SY</t>
  </si>
  <si>
    <t>Таджикистан - TJ</t>
  </si>
  <si>
    <t>Тайвань - TW</t>
  </si>
  <si>
    <t>Таиланд - TH</t>
  </si>
  <si>
    <t>Generic project code name :</t>
  </si>
  <si>
    <t>Commodity or Function name :</t>
  </si>
  <si>
    <t>Tool main informations</t>
  </si>
  <si>
    <t>Sub-Function name (*)</t>
  </si>
  <si>
    <t>Generic part name (*)</t>
  </si>
  <si>
    <t>Child part name (*)</t>
  </si>
  <si>
    <t>Part Number (*)</t>
  </si>
  <si>
    <t>RHD,
LHD,
Common</t>
  </si>
  <si>
    <t>Diversity (equipment, option, engine, …)</t>
  </si>
  <si>
    <t>Number of vehicles or components per year :</t>
  </si>
  <si>
    <t>Volume de véhicules ou d'organes par an :</t>
  </si>
  <si>
    <t>Number of vehicles or components per day :</t>
  </si>
  <si>
    <t>Volume de véhicules ou d'organes par jour :</t>
  </si>
  <si>
    <t>Moule inj. Modèle cire perdue</t>
  </si>
  <si>
    <t>Pays-Bas - NL</t>
  </si>
  <si>
    <t>Moule d'injection PSE (fonderie lost foam) - FON_009</t>
  </si>
  <si>
    <t>Moule inj. Modèle PSE fonderie</t>
  </si>
  <si>
    <t>United State of America - US</t>
  </si>
  <si>
    <t>Mexico - MX</t>
  </si>
  <si>
    <t>****Africa****</t>
  </si>
  <si>
    <t>South Africa - ZA</t>
  </si>
  <si>
    <t>Cost in local currency</t>
  </si>
  <si>
    <t>Currency</t>
  </si>
  <si>
    <t>Cost in quotation currency</t>
  </si>
  <si>
    <t>1. Pilotage projet</t>
  </si>
  <si>
    <t>2. Conception Produit</t>
  </si>
  <si>
    <t>5. Conception process</t>
  </si>
  <si>
    <t>6. Pilotage Qualité</t>
  </si>
  <si>
    <t>Remarques</t>
  </si>
  <si>
    <t>FICHE N°2 : DÉCOMPOSITION DU PRIX DES MATIÈRES PREMIÈRES, COMPOSANTS ET SOUS-TRAITANCES DE TRANSFORMATION ACHETÉS</t>
  </si>
  <si>
    <t>Budget annuel fournitures</t>
  </si>
  <si>
    <t>Temps supplémentaire personnel (TSP) (%)</t>
  </si>
  <si>
    <t>Budget annuel énergie et fluides</t>
  </si>
  <si>
    <t>N° DE REFERENCE DU DEVIS STANDARD</t>
  </si>
  <si>
    <t>document 53860-01-94FR</t>
  </si>
  <si>
    <t xml:space="preserve">Rédigée par : </t>
  </si>
  <si>
    <t>(A remplir pour chaque outillage)</t>
  </si>
  <si>
    <t>CARACTERISTIQUES GENERALES</t>
  </si>
  <si>
    <t>Désignation pièce fabriquée:</t>
  </si>
  <si>
    <t>Réf. Pièce achetée:</t>
  </si>
  <si>
    <t>Fournisseur Rang 2 :</t>
  </si>
  <si>
    <t>Outilleur :</t>
  </si>
  <si>
    <t>Localisation outilleur :</t>
  </si>
  <si>
    <t>Affectation à une pièce</t>
  </si>
  <si>
    <t>Famille de technique</t>
  </si>
  <si>
    <t>Constituant normé</t>
  </si>
  <si>
    <t>Песочный стержень</t>
  </si>
  <si>
    <t>Песочный стержень (в оболочке)</t>
  </si>
  <si>
    <t>Восковой стержень</t>
  </si>
  <si>
    <t>تنظيم كننده :</t>
  </si>
  <si>
    <t>براي هر قالب بصورت جداگانه پر شود</t>
  </si>
  <si>
    <t>اطلاعات كلي</t>
  </si>
  <si>
    <t>نام توليد كننده دست اول :</t>
  </si>
  <si>
    <t>نام سازنده قالب :</t>
  </si>
  <si>
    <t>نمود در قطعه :</t>
  </si>
  <si>
    <t>نام توليد كننده دست دو :</t>
  </si>
  <si>
    <t>محل سازنده قالب :</t>
  </si>
  <si>
    <t>Цена за кг материала</t>
  </si>
  <si>
    <t>Срок жизни закладной в п/ф</t>
  </si>
  <si>
    <t>Срок жизни п/ф</t>
  </si>
  <si>
    <t>Количество штампов/заготовок</t>
  </si>
  <si>
    <t>Толщина детали (мм)</t>
  </si>
  <si>
    <t>Bloc cald + cai injectie directe</t>
  </si>
  <si>
    <t xml:space="preserve">Bloc cald </t>
  </si>
  <si>
    <t>Canale reci</t>
  </si>
  <si>
    <t>Injectie 3 placi</t>
  </si>
  <si>
    <t>Alte tipuri</t>
  </si>
  <si>
    <t>1 pas</t>
  </si>
  <si>
    <t>2 pasi</t>
  </si>
  <si>
    <t>3 pasi cu retus</t>
  </si>
  <si>
    <t>Granulare "tehnica" (tip eroziune)</t>
  </si>
  <si>
    <t>Granulare geometrica</t>
  </si>
  <si>
    <t>Progresiv</t>
  </si>
  <si>
    <t>Transfer</t>
  </si>
  <si>
    <t>Turnare</t>
  </si>
  <si>
    <t>Taiere (debavurare)</t>
  </si>
  <si>
    <t>Tip de proces:</t>
  </si>
  <si>
    <t>Nr. puncte de injectie sau capete turnare:</t>
  </si>
  <si>
    <t>Piesa cu miez / nr. de miezuri:</t>
  </si>
  <si>
    <t>Tip de miez:</t>
  </si>
  <si>
    <t>Nr. cutii cu miez metalic:</t>
  </si>
  <si>
    <t>Proces de punere miez:</t>
  </si>
  <si>
    <t>Material amprente:</t>
  </si>
  <si>
    <t>Placi model:</t>
  </si>
  <si>
    <t>Tratamente speciale:</t>
  </si>
  <si>
    <t>Dimensiuni scula inchisa:</t>
  </si>
  <si>
    <t>Nr. de piese pe ciclu:</t>
  </si>
  <si>
    <t>Greutate piesa bruta realizata:</t>
  </si>
  <si>
    <t>Durata de viata port-amprenta:</t>
  </si>
  <si>
    <t>Durata de viata amprente:</t>
  </si>
  <si>
    <t>Nr. de matrite:</t>
  </si>
  <si>
    <t>Descrierea sculei:</t>
  </si>
  <si>
    <t>Nr. de:</t>
  </si>
  <si>
    <t>miscari</t>
  </si>
  <si>
    <t>cale reglaj</t>
  </si>
  <si>
    <t>Nr. de piese pe bataie:</t>
  </si>
  <si>
    <t>Nr. de scule:</t>
  </si>
  <si>
    <t>Material lama sau poanson:</t>
  </si>
  <si>
    <t>Etanseitate</t>
  </si>
  <si>
    <t>Mod de control</t>
  </si>
  <si>
    <t>Nr. de miscari:</t>
  </si>
  <si>
    <t>Nr. de posturi pe masina:</t>
  </si>
  <si>
    <t>Nr. de masini:</t>
  </si>
  <si>
    <t>Taiere gauri</t>
  </si>
  <si>
    <t>Taiere forma</t>
  </si>
  <si>
    <t>Rheoturnare</t>
  </si>
  <si>
    <t>Mandril de cimbreado de tubos - TUB_001</t>
  </si>
  <si>
    <t>Útil de formado de tubos - TUB_001</t>
  </si>
  <si>
    <t>Molde de inyección fundición alta presión - FON_001</t>
  </si>
  <si>
    <t>Molde de inyección fundición baja presión - FON_002</t>
  </si>
  <si>
    <t>Moldeado fundición en coquilla por gravedad - FON_003</t>
  </si>
  <si>
    <t>……..…/…...……/…………</t>
  </si>
  <si>
    <t>…………/……….</t>
  </si>
  <si>
    <t>Tables de présélectionnemnt de cellules, à ne pas effacer</t>
  </si>
  <si>
    <t>Bloc chaud + Buses ouvertes</t>
  </si>
  <si>
    <t>Progressif</t>
  </si>
  <si>
    <t>Bloc chaud + Buses pilotées</t>
  </si>
  <si>
    <t>2 passes</t>
  </si>
  <si>
    <t>UZINARE (strunjire, gaurire, rectificare)</t>
  </si>
  <si>
    <t>GAURIRE</t>
  </si>
  <si>
    <t>ELECTROD (realizare)</t>
  </si>
  <si>
    <t>EROZIUNE PENETRARE</t>
  </si>
  <si>
    <t>EROZIUNE FIR</t>
  </si>
  <si>
    <t>MONTARE/ AJUSTARE</t>
  </si>
  <si>
    <t>SLEFUIRE</t>
  </si>
  <si>
    <t>PUNERE LA PUNCT</t>
  </si>
  <si>
    <t>UZINARE DE MARE VITEZA</t>
  </si>
  <si>
    <t>Traditional sau CN 2D</t>
  </si>
  <si>
    <t xml:space="preserve">(pentru o functionare conforma </t>
  </si>
  <si>
    <t>a sculei pe masina de incercare)</t>
  </si>
  <si>
    <t>SUMA (A)</t>
  </si>
  <si>
    <t>FURNITURI SI SERVICII CUMPARATE</t>
  </si>
  <si>
    <t>Dimensiunile sculei inchise</t>
  </si>
  <si>
    <t>Greutate</t>
  </si>
  <si>
    <t>MATERIALE</t>
  </si>
  <si>
    <t>COMPONENTE STANDARD</t>
  </si>
  <si>
    <t>BLOC CALD</t>
  </si>
  <si>
    <t>Útil de corte textil/composite/alfombra - DEC_002</t>
  </si>
  <si>
    <t xml:space="preserve">Workstation performances </t>
  </si>
  <si>
    <t>Number of parts per cycle</t>
  </si>
  <si>
    <t>Regular support time (mn)</t>
  </si>
  <si>
    <t>Number of parts produced between 2 regular support times (parts)</t>
  </si>
  <si>
    <t>Срок амортизации (технический срок службы)</t>
  </si>
  <si>
    <t>Si devise différente à celle du devis:</t>
  </si>
  <si>
    <t>DECOMPOSITION DES FRAIS SPECIFIQUES  (avant AF)</t>
  </si>
  <si>
    <t>Achat</t>
  </si>
  <si>
    <t>Coquille fonderie centrifugation</t>
  </si>
  <si>
    <t>Malte - MT</t>
  </si>
  <si>
    <t>Boîte à noyaux type boite froide - FON_005</t>
  </si>
  <si>
    <t>Boite à noyaux type froide</t>
  </si>
  <si>
    <t>Moldavie - MD</t>
  </si>
  <si>
    <t>Boîte à noyaux type boite chaude - FON_006</t>
  </si>
  <si>
    <t>Electronique</t>
  </si>
  <si>
    <t>Hardware Electronique</t>
  </si>
  <si>
    <t>Hardware development</t>
  </si>
  <si>
    <t>Mécanique (Boîtier,connectique)</t>
  </si>
  <si>
    <t>Mechanical (connectors, housing)</t>
  </si>
  <si>
    <t>Calibration</t>
  </si>
  <si>
    <t>Calibration/Configuration</t>
  </si>
  <si>
    <t>7. Essais &amp; Validations</t>
  </si>
  <si>
    <t>7. Tests &amp; Validations</t>
  </si>
  <si>
    <t>Environnemental Design Validation</t>
  </si>
  <si>
    <t>A8.2 - ماليات بر خريد داخلي</t>
  </si>
  <si>
    <t>A9 - خريد ناخالص خارجي</t>
  </si>
  <si>
    <t>A9.1 - هزينه حمل و نقل خريد خارجي</t>
  </si>
  <si>
    <t>A10 - فروش ضايعات (كسر ميگردد)</t>
  </si>
  <si>
    <t>A8 - خريد ناخالص داخلي</t>
  </si>
  <si>
    <t>مواد اوليه</t>
  </si>
  <si>
    <t>A8.1 - هزينه حمل و نقل خريد داخلي</t>
  </si>
  <si>
    <t>Costuri Directe/ Indirecte</t>
  </si>
  <si>
    <t>Acest tabel recapituleaza toate costurile functie de valute</t>
  </si>
  <si>
    <t>Bugete anuale per masina</t>
  </si>
  <si>
    <t>Buget anual furnituri</t>
  </si>
  <si>
    <t>Buget anual energie si fluide</t>
  </si>
  <si>
    <t>Mentenanta masina: masa salariala</t>
  </si>
  <si>
    <t>Mentenanta scule: masa salariala</t>
  </si>
  <si>
    <t>Información obligatoria en el momento del RO de la pieza</t>
  </si>
  <si>
    <t>Información necesaria para llevar a cabo la negociación</t>
  </si>
  <si>
    <t>Fecha de actualización del cifrado</t>
  </si>
  <si>
    <t>Índice de evolución</t>
  </si>
  <si>
    <t>Ficha descriptiva suministrada</t>
  </si>
  <si>
    <t>IDO suministrada ("X" o N° IDO si existe)</t>
  </si>
  <si>
    <t>A10 - Revânzarea materialelor recuperabile</t>
  </si>
  <si>
    <t>A11 - Rebuturi şi retuşuri pe cumparari</t>
  </si>
  <si>
    <t>B2 - Denumire</t>
  </si>
  <si>
    <t>B2.3 - Denumirea piesei fabricate</t>
  </si>
  <si>
    <t xml:space="preserve">quotation currency </t>
  </si>
  <si>
    <t>rate</t>
  </si>
  <si>
    <t>Outil d'emboutissage transfert</t>
  </si>
  <si>
    <t>Veuillez documenter Sheet 2 Purchase</t>
  </si>
  <si>
    <t xml:space="preserve">Fiche n°5 + Annexes à documenter </t>
  </si>
  <si>
    <t xml:space="preserve">Valeur négative </t>
  </si>
  <si>
    <t>2 steps</t>
  </si>
  <si>
    <t xml:space="preserve">yearly production capacity </t>
  </si>
  <si>
    <t>Type of tool</t>
  </si>
  <si>
    <t>common</t>
  </si>
  <si>
    <t>Yes</t>
  </si>
  <si>
    <t>No</t>
  </si>
  <si>
    <t>RHD</t>
  </si>
  <si>
    <t>Tier 1</t>
  </si>
  <si>
    <t>Tier n</t>
  </si>
  <si>
    <t>total in quotation currency</t>
  </si>
  <si>
    <t>verification</t>
  </si>
  <si>
    <t>Operating mode</t>
  </si>
  <si>
    <t>Nb of movements :</t>
  </si>
  <si>
    <t>Nb de station per machin:</t>
  </si>
  <si>
    <t>Nb of machin :</t>
  </si>
  <si>
    <t xml:space="preserve">FICHE N°5 : SYNTHESE DE L'ENVELOPPE DES FRAIS SPECIFIQUES SUR LA DUREE DU PROJET ET AMORTIS DANS LE PRIX PIECE ("Ticket d'Entrée Fournisseur") </t>
  </si>
  <si>
    <t>Fiche 4 IDO</t>
  </si>
  <si>
    <t>Zimbabwe - ZW</t>
  </si>
  <si>
    <t>****Pacifique****</t>
  </si>
  <si>
    <t>Australie - AU</t>
  </si>
  <si>
    <t>Fidji - FJ</t>
  </si>
  <si>
    <t>Kiribati - KI</t>
  </si>
  <si>
    <t>Code Renault du site de production des pièces, 
si Rang 1</t>
  </si>
  <si>
    <t>اطلاع ندهيد</t>
  </si>
  <si>
    <t>كاربرگ 0 : مديريت واحد پول : لطفا ستون مربوط به كشور و نرخ تبديل ارز را پر كنيد</t>
  </si>
  <si>
    <t>تمام حقوق رنو محفوظ است</t>
  </si>
  <si>
    <t>Месторасположение оборудования для серийного производства:
- Производственная площадка поставщика Уровня 1
- Производственная площадка поставщика Уровня n</t>
  </si>
  <si>
    <t>Код страны местонахождения инструмента для серийного производства</t>
  </si>
  <si>
    <t xml:space="preserve">Код Renault площадки серийного производства деталей </t>
  </si>
  <si>
    <t>Название поставщика уровня n для серийного производства</t>
  </si>
  <si>
    <t>Адрес</t>
  </si>
  <si>
    <t>Почтовый индекс</t>
  </si>
  <si>
    <t>Инструмент для обрезания отходов -  - FON_016</t>
  </si>
  <si>
    <t>Штамп для прогрессивной линии  - TOL_001</t>
  </si>
  <si>
    <t>Штамп для тандемной линии  - TOL_002</t>
  </si>
  <si>
    <t>Штамп для трансферной линии  - TOL_003</t>
  </si>
  <si>
    <t>Штамп горячей формовки  - TOL_004</t>
  </si>
  <si>
    <t>Прядильно-обкатный инструмент  - TOL_005</t>
  </si>
  <si>
    <t>Штамп для переработки металла  - TOL_006</t>
  </si>
  <si>
    <t>Штамп гидроформовки  - TOL_007</t>
  </si>
  <si>
    <t>Инструмент обжима  - TOL_008</t>
  </si>
  <si>
    <t>Инструмент для резки листового металла  - TOL_009</t>
  </si>
  <si>
    <t>Форма для запекания - AUT_001</t>
  </si>
  <si>
    <t>Ролики для гибки трубок - AUT_005</t>
  </si>
  <si>
    <t>Инструмент резки металла - DEC_001</t>
  </si>
  <si>
    <t>Инструмент резки текстиля/ковриков - DEC_002</t>
  </si>
  <si>
    <t>Инструмент резки PCB - DEC_003</t>
  </si>
  <si>
    <t>Gastos de arranque</t>
  </si>
  <si>
    <t>TOTAL
(E1 a E5)</t>
  </si>
  <si>
    <t>E1 - DESARROLLOS ESPECÍFICOS PRODUCTO-PROCESO (TEI Proveedor)</t>
  </si>
  <si>
    <t>Solo se consideran los gastos que tienen lugar entre la Carta de Nominación Piloto y el Acuerdo de Fabricación (AF)</t>
  </si>
  <si>
    <t>Número de horas correspondientes a 1 ETP del proveedor</t>
  </si>
  <si>
    <t>Fuente de gastos</t>
  </si>
  <si>
    <t>1. Pilotaje proyecto</t>
  </si>
  <si>
    <t>(Específico al proyecto)</t>
  </si>
  <si>
    <t>2. Concepción producto</t>
  </si>
  <si>
    <t>3. Concepción Sistema</t>
  </si>
  <si>
    <t>A33 - هزينه قالبهاي خاص براي توليد انبوه</t>
  </si>
  <si>
    <t>A34 - ساير هزينه ها (بسته بندي و غيره)</t>
  </si>
  <si>
    <t xml:space="preserve">واحد پول </t>
  </si>
  <si>
    <t>كسر ميگردد</t>
  </si>
  <si>
    <t>جمع كل خط C36 در كاربرگ شماره 3</t>
  </si>
  <si>
    <t>لطفا كاربرگ شماره 2 (خريد) پر شود</t>
  </si>
  <si>
    <t>لطفا كاربرگ شماره 3 (توليد) پر شود</t>
  </si>
  <si>
    <t>داخلي</t>
  </si>
  <si>
    <t>خارجي</t>
  </si>
  <si>
    <t xml:space="preserve">B3 - ضريب مصرف </t>
  </si>
  <si>
    <t>B4 - كشور مبدا خريد</t>
  </si>
  <si>
    <t>B9 - نرخ تبديل ارز</t>
  </si>
  <si>
    <t>Инструмент для маркировки/украшения</t>
  </si>
  <si>
    <t>Экран шелкографии, штамп маркировки</t>
  </si>
  <si>
    <t>Инструмент покрытия клеем</t>
  </si>
  <si>
    <t>Зажимное приспособление и инструмент ультрозвуковой сварки</t>
  </si>
  <si>
    <t>Зажимное приспособление и инструментвибрационной сварки</t>
  </si>
  <si>
    <t>Инструмент для гочей сварки пластины</t>
  </si>
  <si>
    <t>Инструмент для сборки клея</t>
  </si>
  <si>
    <t>Инструмент для сварки металла</t>
  </si>
  <si>
    <t>Инструмент для ручной сборки</t>
  </si>
  <si>
    <t>Инструмент сборки для линии</t>
  </si>
  <si>
    <t>Инструмент для обжима разнообразных материалов</t>
  </si>
  <si>
    <t>Время технологического перерыва (мин)</t>
  </si>
  <si>
    <t>Кол-во деталей между 2-мя технологич. перерывами (дет.)</t>
  </si>
  <si>
    <t>Макс. расчетная производительность (деталей в час)</t>
  </si>
  <si>
    <t>Время незапланированного простоя (%)</t>
  </si>
  <si>
    <t>Время на смену производства (мин)</t>
  </si>
  <si>
    <t>Кол-во деталей за одну партию (если смена оснастки)</t>
  </si>
  <si>
    <t>Действительная произв. мощность (деталей в час)</t>
  </si>
  <si>
    <t>Moule d'injection élastomère - PLA_008</t>
  </si>
  <si>
    <t>Moule Injection Elastomère</t>
  </si>
  <si>
    <t>Bosnie-Herz. - BA</t>
  </si>
  <si>
    <t>Autres Transformations des métaux - AUT</t>
  </si>
  <si>
    <t>Moule d'injection portefeuille/sandwich - PLA_009</t>
  </si>
  <si>
    <t>Moule Injection portefeuille</t>
  </si>
  <si>
    <t>Bulgarie - BG</t>
  </si>
  <si>
    <t>Autres outils de découpe - DEC</t>
  </si>
  <si>
    <t>Textile/carpet/composite cutting tool - DEC_002</t>
  </si>
  <si>
    <t>PCB cutting tool - DEC_003</t>
  </si>
  <si>
    <t>Pipe cutting tool - DEC_004</t>
  </si>
  <si>
    <t>Number of different part types produced per cycle of production</t>
  </si>
  <si>
    <t>B18 - Nr. zile de stoc produse finite</t>
  </si>
  <si>
    <t>Foaia nr. 3</t>
  </si>
  <si>
    <t>Nr. operatie</t>
  </si>
  <si>
    <t>Descrierea postului de lucru</t>
  </si>
  <si>
    <t>Coeficient transformare</t>
  </si>
  <si>
    <t>Denumire operatie</t>
  </si>
  <si>
    <t>Denumire masina</t>
  </si>
  <si>
    <t>Referinta comerciala a mijlocului de productie</t>
  </si>
  <si>
    <t>Nume fabricant masina</t>
  </si>
  <si>
    <t>Natura masina: C=capacitara standard; D=capacitara dedicata; SP=specifica produs</t>
  </si>
  <si>
    <t>A24 - كارخانه رنو نيسان يا اوتوواز</t>
  </si>
  <si>
    <t>پرداخت نقدي رنو، نيسان يا AVTOVAZ</t>
  </si>
  <si>
    <t>A32 - هزينه نمونه اوليه (قطعه + قالب) كه به رنو يا نيسان اختصاص داده شده است</t>
  </si>
  <si>
    <t>Peinture</t>
  </si>
  <si>
    <t>Résine</t>
  </si>
  <si>
    <t>Plastifiant</t>
  </si>
  <si>
    <t>Pigment à effets</t>
  </si>
  <si>
    <t>Pigment colorés</t>
  </si>
  <si>
    <t>Additifs</t>
  </si>
  <si>
    <t>Charges</t>
  </si>
  <si>
    <t>Solvant</t>
  </si>
  <si>
    <t>Nombre de kg par batch</t>
  </si>
  <si>
    <t>Number of kg per batch</t>
  </si>
  <si>
    <t>C24</t>
  </si>
  <si>
    <t>Temps de cycle brut (h)</t>
  </si>
  <si>
    <t>Gross cycle time (h)</t>
  </si>
  <si>
    <t>Capacité instantanée de production (kg./h.)</t>
  </si>
  <si>
    <t>Production capacity per hour (kg/h.)</t>
  </si>
  <si>
    <t>Nombre de kg par campagne (rafale)</t>
  </si>
  <si>
    <t>Number of parts per sequence (product run) (kg)</t>
  </si>
  <si>
    <t>Cadence pratique (kg./h.)</t>
  </si>
  <si>
    <t>Actual production rate per hour (kg/h.)</t>
  </si>
  <si>
    <t>C52</t>
  </si>
  <si>
    <t>Capacité de production annuelle (kg)</t>
  </si>
  <si>
    <t>C63</t>
  </si>
  <si>
    <t>C64</t>
  </si>
  <si>
    <t>C65</t>
  </si>
  <si>
    <t>C66</t>
  </si>
  <si>
    <t>C67</t>
  </si>
  <si>
    <t>C68</t>
  </si>
  <si>
    <t>C69</t>
  </si>
  <si>
    <t>C70</t>
  </si>
  <si>
    <t>C71</t>
  </si>
  <si>
    <t>C72</t>
  </si>
  <si>
    <t>Cales montantes</t>
  </si>
  <si>
    <t>Nr. persoane postate (MOD)</t>
  </si>
  <si>
    <t>Número de personas en el puesto (MOD)</t>
  </si>
  <si>
    <t>Bi-material injection mold - PLA_003</t>
  </si>
  <si>
    <t>Tri-material injection mold - PLA_004</t>
  </si>
  <si>
    <t>Saisir les taux de change utilisés</t>
  </si>
  <si>
    <t>Input the exchange rate used</t>
  </si>
  <si>
    <t>Introduceţi cursul de schimb utilizat</t>
  </si>
  <si>
    <t>Введите обменных курсах, использовавшихся</t>
  </si>
  <si>
    <t>Introduzca el tipo de cambio utilizado</t>
  </si>
  <si>
    <t>Atenţie: Nu modificaţi ipotezele de alegere de limba si moneda, fara un audit al tuturor liniilor de</t>
  </si>
  <si>
    <t>Предупреждение: Не меняйте предположения выбор языка и валюты без проверки всех линиях</t>
  </si>
  <si>
    <t>AMOUNT ( D ) = (A) + (B) + (C)</t>
  </si>
  <si>
    <t>Amount</t>
  </si>
  <si>
    <t>Quantity Required</t>
  </si>
  <si>
    <t>Cellule à renseigner mais sans impact sur les calculs</t>
  </si>
  <si>
    <t>Cellule à renseigner avec impact sur les calculs</t>
  </si>
  <si>
    <t>Don't inform</t>
  </si>
  <si>
    <t>Moule de compression composite</t>
  </si>
  <si>
    <t>Irlande - IE</t>
  </si>
  <si>
    <t>Moule de thermoformage textile/PVC/peau/tapis - THE_002</t>
  </si>
  <si>
    <t>Nb points injection ou attaque de coulée :</t>
  </si>
  <si>
    <t>Durée de vie porte empreinte :</t>
  </si>
  <si>
    <t>Nb pièces au coup :</t>
  </si>
  <si>
    <t>AH</t>
  </si>
  <si>
    <t>Source de la liste</t>
  </si>
  <si>
    <t>J</t>
  </si>
  <si>
    <t>VTL_H</t>
  </si>
  <si>
    <t>code_devise</t>
  </si>
  <si>
    <t>I</t>
  </si>
  <si>
    <t>V</t>
  </si>
  <si>
    <t>Y</t>
  </si>
  <si>
    <t>AB</t>
  </si>
  <si>
    <t>AI</t>
  </si>
  <si>
    <t>Currency Management'!E9:E25</t>
  </si>
  <si>
    <t>Sheet 1 Synthese</t>
  </si>
  <si>
    <t>F</t>
  </si>
  <si>
    <t>А30.3 - Таможенные пошлины</t>
  </si>
  <si>
    <t>Синтез</t>
  </si>
  <si>
    <t>Локальный</t>
  </si>
  <si>
    <t>Импортный</t>
  </si>
  <si>
    <t>PROCESS DE FABRICATION</t>
  </si>
  <si>
    <t>Code</t>
  </si>
  <si>
    <t>TAUX</t>
  </si>
  <si>
    <t>HEURES</t>
  </si>
  <si>
    <t>COUT en devise locale</t>
  </si>
  <si>
    <t>COUT en devise du devis</t>
  </si>
  <si>
    <t>A01</t>
  </si>
  <si>
    <t>ETUDE (planche, DAO, CAO)</t>
  </si>
  <si>
    <t>A02</t>
  </si>
  <si>
    <t>MODELAGE pour Fonderies</t>
  </si>
  <si>
    <t>A03</t>
  </si>
  <si>
    <t>A8.1 - Logistică cumpărări locale</t>
  </si>
  <si>
    <t>A8.2 - Taxe cumpărări locale</t>
  </si>
  <si>
    <t>A9 - Importuri (valoare brută)</t>
  </si>
  <si>
    <t>A9.1 - Logistică importuri</t>
  </si>
  <si>
    <t>A9.2 - Taxe si comisioane vamuire importuri</t>
  </si>
  <si>
    <t>A9.3 - Taxe vamale import</t>
  </si>
  <si>
    <t>Инструмент для покрытия клеем текстиля/ПВХ/кожи - HAB_004</t>
  </si>
  <si>
    <t>Литейная форма для эластомеров</t>
  </si>
  <si>
    <t>Литейная форма для этажной стопочной формовки</t>
  </si>
  <si>
    <t>Форма для литья с применением газа</t>
  </si>
  <si>
    <t>Вращающаяся литейная форма</t>
  </si>
  <si>
    <t>Литейная форма для силикона/резины</t>
  </si>
  <si>
    <t>Литейная форма для пенополистирола</t>
  </si>
  <si>
    <t>Valeur d'acquisition</t>
  </si>
  <si>
    <t>Model Slush (acoperire PVC) - SLU_001</t>
  </si>
  <si>
    <t>Matrita powder slush - SLU_002</t>
  </si>
  <si>
    <t>Cadru pt. Powder slush - SLU_003</t>
  </si>
  <si>
    <t>Cutie alimentare Powder slush - SLU_004</t>
  </si>
  <si>
    <t>Matrita materiale compozite - THE_001</t>
  </si>
  <si>
    <t>Matrita termoformaj textil/ PVC/ piele/ covor - THE_002</t>
  </si>
  <si>
    <t>Matrita termoformare pt. sticla - THE_003</t>
  </si>
  <si>
    <t>Mandrina pt. indoire tevi/ tuburi - TUB_001</t>
  </si>
  <si>
    <t>Scula formare tevi/ tuburi - TUB_002</t>
  </si>
  <si>
    <t>DD</t>
  </si>
  <si>
    <t>D01</t>
  </si>
  <si>
    <t>TOTAL INVESTISSEMENT</t>
  </si>
  <si>
    <t>MONTANT ( D ) = (A) + (B) + (C)</t>
  </si>
  <si>
    <t>Ce formulaire ne doit subir aucune modification et doit être complèté par une fiche descriptive d'outillage</t>
  </si>
  <si>
    <t>Conception système</t>
  </si>
  <si>
    <t>Validation système</t>
  </si>
  <si>
    <t>Centrifugal die casting die</t>
  </si>
  <si>
    <t>Core box Cold chamber for casting</t>
  </si>
  <si>
    <t>Core box Hot chamber for casting</t>
  </si>
  <si>
    <t>Pattern plate for sand casting</t>
  </si>
  <si>
    <t>Wax model mold for lost wax casting</t>
  </si>
  <si>
    <t>Foam model mold for lost foam cast.</t>
  </si>
  <si>
    <t>Nature of expenses</t>
  </si>
  <si>
    <t>(A completar para cada utillaje)</t>
  </si>
  <si>
    <t>CARACTERÍSTICAS GENERALES</t>
  </si>
  <si>
    <t>Designación pieza fabricada</t>
  </si>
  <si>
    <t>Referencia pieza comprada</t>
  </si>
  <si>
    <t>Proveedor rango 1</t>
  </si>
  <si>
    <t>Fabricante del útil</t>
  </si>
  <si>
    <t>Afectación a una pieza</t>
  </si>
  <si>
    <t>Constituyente normalizado</t>
  </si>
  <si>
    <t>Proveedor rango 2</t>
  </si>
  <si>
    <t>Localización del fabricante del útil</t>
  </si>
  <si>
    <t>Familia técnica</t>
  </si>
  <si>
    <t>Técnica</t>
  </si>
  <si>
    <t>Molde</t>
  </si>
  <si>
    <t>Tipo de inyección y número de límites</t>
  </si>
  <si>
    <t>Otros utillajes</t>
  </si>
  <si>
    <t>Corte-Embutición</t>
  </si>
  <si>
    <t>Número de puestos</t>
  </si>
  <si>
    <t>PROCESO DE FABRICACIÓN</t>
  </si>
  <si>
    <t>Código</t>
  </si>
  <si>
    <t>TASA</t>
  </si>
  <si>
    <t>HORAS</t>
  </si>
  <si>
    <t>COSTE en divisa local</t>
  </si>
  <si>
    <t>COSTE en divisa del devis</t>
  </si>
  <si>
    <t>ESTUDIO (Plancha, DAO, CAO)</t>
  </si>
  <si>
    <t>MODELADO para fundiciones</t>
  </si>
  <si>
    <t>E4B - DESCOMPUNERE COSTURI PIESE PROTOTIP PT. UZ FURNIZORI (daca sunt amortizate)</t>
  </si>
  <si>
    <t>Тех. обслуживание оборудования : общий годовой бюджет</t>
  </si>
  <si>
    <t>A se  documenta in moneda devizului</t>
  </si>
  <si>
    <t>Daca moneda este diferita de cea a devizului:</t>
  </si>
  <si>
    <t>Moneda utilizata:</t>
  </si>
  <si>
    <t>Adaptation de la spécification logicielle</t>
  </si>
  <si>
    <t>Adaptation of software specification effort</t>
  </si>
  <si>
    <t>Réalisation du codage</t>
  </si>
  <si>
    <t>Réalisation des tests unitaires</t>
  </si>
  <si>
    <t>Intégration du code</t>
  </si>
  <si>
    <t>Validation</t>
  </si>
  <si>
    <t>Software coding effort</t>
  </si>
  <si>
    <t>Software unit tests effort</t>
  </si>
  <si>
    <t>Software integration effort</t>
  </si>
  <si>
    <t>Software functional validation effort</t>
  </si>
  <si>
    <t>(en jour.homme)</t>
  </si>
  <si>
    <t>(in man.day)</t>
  </si>
  <si>
    <t>Taux journalier</t>
  </si>
  <si>
    <t>Daily rate</t>
  </si>
  <si>
    <t>Taille estimée (en kiloOctets)</t>
  </si>
  <si>
    <t>Conception logiciel de Base et logiciel Applicatif</t>
  </si>
  <si>
    <t>Développement et TU logiciel de Base et logiciel Applicatif</t>
  </si>
  <si>
    <t>Validation logiciel de Base et logiciel Applicatif</t>
  </si>
  <si>
    <t>Only the charges concerning the period between the manager nomination letter emission and the start of production (SOP) are considered</t>
  </si>
  <si>
    <t>X10</t>
  </si>
  <si>
    <t>'Currency Management'!E9:F24</t>
  </si>
  <si>
    <t>Currency Management'!E9:F24</t>
  </si>
  <si>
    <t>TOTAL en devise de la VTL</t>
  </si>
  <si>
    <t>Total in VTL Currency</t>
  </si>
  <si>
    <t>Vietnam - VN</t>
  </si>
  <si>
    <t>Yemen - YE</t>
  </si>
  <si>
    <t>****South America****</t>
  </si>
  <si>
    <t>Argentina - AR</t>
  </si>
  <si>
    <t>Bolivia - BO</t>
  </si>
  <si>
    <t>Sheet 3 Process</t>
  </si>
  <si>
    <t>Sheet 4 VT List</t>
  </si>
  <si>
    <t>Sheet 4 Descr.</t>
  </si>
  <si>
    <t>Sheet 4 IDO</t>
  </si>
  <si>
    <t>Тип оборудования:C = Общие производственные фонды; D = производственные фонды используемые на 100% для изготовления деталей Рено;SP = Специфическое оборудование для Renault</t>
  </si>
  <si>
    <t>ADAPTACIÓN BARRA TRANSFERT</t>
  </si>
  <si>
    <t>TRATAMIENTOS</t>
  </si>
  <si>
    <t>GRANALLADO (transporte y ensayo incluidos)</t>
  </si>
  <si>
    <t>Production capacity per hour (parts/h.)</t>
  </si>
  <si>
    <t>Unplanned down time (%)</t>
  </si>
  <si>
    <t>N° RENAULT (TXXXXXXXX) de l'outillage si existant (cas de modif seult.)
ou
N° RENAULT (PXXXXXXXX) pour un emballage (neuf ou modif)</t>
  </si>
  <si>
    <t>****The Caribs****</t>
  </si>
  <si>
    <t>Barbados - BB</t>
  </si>
  <si>
    <t>Dominica - DM</t>
  </si>
  <si>
    <t>Grenada - GD</t>
  </si>
  <si>
    <t>Jamaica - JM</t>
  </si>
  <si>
    <t>Dominican Republic - DO</t>
  </si>
  <si>
    <t>Saint Lucia - LC</t>
  </si>
  <si>
    <t>Gas injection mold - PLA_010</t>
  </si>
  <si>
    <t>Rotational mold - PLA_011</t>
  </si>
  <si>
    <t>Rubber / silicone mold - MOU_001</t>
  </si>
  <si>
    <t>Hot forming die</t>
  </si>
  <si>
    <t>Spinning and flow forming tool</t>
  </si>
  <si>
    <t>Sheet metal re-working die</t>
  </si>
  <si>
    <t>Hydroforming die</t>
  </si>
  <si>
    <t>Crimping or Sheet metal joining tool</t>
  </si>
  <si>
    <t>Sheet metal cutting tool</t>
  </si>
  <si>
    <t>Inside-contractor name  / Subcontractor name</t>
  </si>
  <si>
    <t>Total number of testings</t>
  </si>
  <si>
    <t>Cost per testing</t>
  </si>
  <si>
    <t>Testing Type &amp; Name</t>
  </si>
  <si>
    <t xml:space="preserve"> E1B -  Testing Full Costs</t>
  </si>
  <si>
    <t>Material of tool :</t>
  </si>
  <si>
    <t>Material of part :</t>
  </si>
  <si>
    <t>Price per kg (material part) in € :</t>
  </si>
  <si>
    <t>Thickness of part (mm):</t>
  </si>
  <si>
    <t>Thrown surface of part (cm²) :</t>
  </si>
  <si>
    <t>Sheet 4 VTL'!G207</t>
  </si>
  <si>
    <t>Sheet 4 VTL'!G201</t>
  </si>
  <si>
    <t>Sheet 4 VTL'!G202:G206</t>
  </si>
  <si>
    <t>Gestion des listes et des etiquettes</t>
  </si>
  <si>
    <t>Q</t>
  </si>
  <si>
    <t>W</t>
  </si>
  <si>
    <t>AJ</t>
  </si>
  <si>
    <t>ТАБЛИЦА N°2 : КАЛЬКУЛЯЦИЯ СТОИМОСТИ МАТЕРИАЛОВ, КОМПЛЕКТУЮЩИХ И ЗАКУПАЕМОЙ ОБРАБОТКИ</t>
  </si>
  <si>
    <t>B3 - кол. деталей в конечном изделии</t>
  </si>
  <si>
    <t>Nombre</t>
  </si>
  <si>
    <t>Nombre outillage pièce aspect</t>
  </si>
  <si>
    <t>Nombre outillage pièce technique</t>
  </si>
  <si>
    <t>E4 - COUTS PROTOTYPES (SI AMORTIS)</t>
  </si>
  <si>
    <t>E4B - DECOMPOSITION DES COUTS DES PIECES PROTOTYPES DE BESOIN INTERNE FOURNISSEUR (si amortis)</t>
  </si>
  <si>
    <t>Nombre de pièce</t>
  </si>
  <si>
    <t>Sous-traitance OUI/NON
(si Oui, nom sous-traitant)</t>
  </si>
  <si>
    <t>IOD (Oui/Non)</t>
  </si>
  <si>
    <t>E4A -  OUTILLAGES PROTOTYPE  DE BESOIN RENAULT (si amortis)</t>
  </si>
  <si>
    <t>3. Conception Système</t>
  </si>
  <si>
    <t>Panier de devises</t>
  </si>
  <si>
    <t>Planning des validations (saisissiez le nombre de validations prévues sur chaque mois)</t>
  </si>
  <si>
    <t>Bac à poudre slush</t>
  </si>
  <si>
    <t>Hongrie - HU</t>
  </si>
  <si>
    <t>Moule de compression matériaux composite / Woodstock - THE_001</t>
  </si>
  <si>
    <t>Indonésie - ID</t>
  </si>
  <si>
    <t>Módulo de compresión composite</t>
  </si>
  <si>
    <t>Molde termoformado piel/alfombra</t>
  </si>
  <si>
    <t>Support de décochage pièces - FON_015</t>
  </si>
  <si>
    <t>Support décochage pièce</t>
  </si>
  <si>
    <t>А9.1 - Логистика на импортную составляющую закупок</t>
  </si>
  <si>
    <t>А.9.2 - Налоги и затраты на таможенное оформление импортных закупок</t>
  </si>
  <si>
    <t>A11.3 - Таможенные пошлины на импортные закупки</t>
  </si>
  <si>
    <t>А10 - Реализация отходов</t>
  </si>
  <si>
    <t>А11 - Брак и ретушь закупаемых материалов и комплектующих</t>
  </si>
  <si>
    <t>Boite à noyaux type chaude</t>
  </si>
  <si>
    <t>Pologne - PL</t>
  </si>
  <si>
    <t>Gabarit d'assemblage modèle cire perdue - FON_010</t>
  </si>
  <si>
    <t>Gabarit assemblage modèle cire</t>
  </si>
  <si>
    <t>Portugal - PT</t>
  </si>
  <si>
    <t>Gabarit d'assemblage modèle PSE - FON_011</t>
  </si>
  <si>
    <t>Gabarit assemblage modèle PSE</t>
  </si>
  <si>
    <t>Rép. tchèque - CZ</t>
  </si>
  <si>
    <t>Ячейка</t>
  </si>
  <si>
    <t>Таблица EXCEL</t>
  </si>
  <si>
    <t>Цель</t>
  </si>
  <si>
    <t>Предоставить структуру себестоимости детали</t>
  </si>
  <si>
    <t>Валюта</t>
  </si>
  <si>
    <t>Количество</t>
  </si>
  <si>
    <t>Тип оснастки</t>
  </si>
  <si>
    <t>Номер счета поставщика(закупочного)</t>
  </si>
  <si>
    <t>Месторасположение завода</t>
  </si>
  <si>
    <t>Страна</t>
  </si>
  <si>
    <t>Город</t>
  </si>
  <si>
    <t>А6.1 - Номер детали</t>
  </si>
  <si>
    <t>А6.2 - Таможенный код</t>
  </si>
  <si>
    <t>Сумма</t>
  </si>
  <si>
    <t>Комментарии</t>
  </si>
  <si>
    <t>А8.1 - Логистика на локальные закупки</t>
  </si>
  <si>
    <t>А8.2 - Налоги на локальные закупки</t>
  </si>
  <si>
    <t>Brazil- BR</t>
  </si>
  <si>
    <t>Chile - CL</t>
  </si>
  <si>
    <t>Colombia - CO</t>
  </si>
  <si>
    <t>Ecuador - EC</t>
  </si>
  <si>
    <t>Peru - PE</t>
  </si>
  <si>
    <t>Guyana - GY</t>
  </si>
  <si>
    <t>****North America****</t>
  </si>
  <si>
    <t>Belize - BZ</t>
  </si>
  <si>
    <t>Sheet 2 Purchase</t>
  </si>
  <si>
    <t>language :</t>
  </si>
  <si>
    <t>Equatorial Guinea - GQ</t>
  </si>
  <si>
    <t>Guinea-Bissau - GW</t>
  </si>
  <si>
    <t>Литейная форма для пены</t>
  </si>
  <si>
    <t>Экстризионный штамп</t>
  </si>
  <si>
    <t>Ко-экструзионный штамп</t>
  </si>
  <si>
    <t>Шаблон для порошковой смеси</t>
  </si>
  <si>
    <t>Литейная форма для порошковой смеси</t>
  </si>
  <si>
    <t>Рамка для порошковой смеси</t>
  </si>
  <si>
    <t>Резервуар подачи порошковой смеси</t>
  </si>
  <si>
    <t>ساير هزينه ها</t>
  </si>
  <si>
    <t>تعداد قالبها</t>
  </si>
  <si>
    <t>جمع كل</t>
  </si>
  <si>
    <t>نام توليد كننده :</t>
  </si>
  <si>
    <t>كد پروژه :</t>
  </si>
  <si>
    <t>نام قطعه :</t>
  </si>
  <si>
    <t>تعداد</t>
  </si>
  <si>
    <t>گوناگوني (تجهيزات ‌، گيربكس ، ...)</t>
  </si>
  <si>
    <t>درصد از حجم توليد كل</t>
  </si>
  <si>
    <t>اطلاعات ضروري جهت پيشبرد مذاكرات</t>
  </si>
  <si>
    <t>تاريخ بروزرساني پيشنهاد قيمت :</t>
  </si>
  <si>
    <t>Molde de inyección plástica</t>
  </si>
  <si>
    <t>Molde de inyección sobremoldeado textil</t>
  </si>
  <si>
    <t>Molde de inyección bi-materia</t>
  </si>
  <si>
    <t>Molde de inyección tri-materia</t>
  </si>
  <si>
    <t>Molde de inyección sobremoldeado insertado</t>
  </si>
  <si>
    <t>Molde de soplado</t>
  </si>
  <si>
    <t>Molde Thermodur/SMC/BCM</t>
  </si>
  <si>
    <t>Molde de inyección elastómero</t>
  </si>
  <si>
    <t xml:space="preserve">Molde multi-inyección </t>
  </si>
  <si>
    <t>Molde inyección con gas</t>
  </si>
  <si>
    <t>Molde de moldeo por rotación</t>
  </si>
  <si>
    <t>Molde de caucho/silicona</t>
  </si>
  <si>
    <t>Molde de inyección PSE/PPE</t>
  </si>
  <si>
    <t>Útil de espumado</t>
  </si>
  <si>
    <t>Utillaje de extrusión simple</t>
  </si>
  <si>
    <t>Utillaje de co-extrusión</t>
  </si>
  <si>
    <t>Modelo Slush</t>
  </si>
  <si>
    <t>Coquilla slush</t>
  </si>
  <si>
    <t>Marco slush</t>
  </si>
  <si>
    <t>Bac de polvo slush</t>
  </si>
  <si>
    <t>Другие инструменты сборки</t>
  </si>
  <si>
    <t>Захват для обрабатываемой части</t>
  </si>
  <si>
    <t>Калибр для проверки геометрии/размеров</t>
  </si>
  <si>
    <t>Localizare scula in viata serie: 1 - sit furnizor de rang 1 (piese POI furnizor)
2  - sit furnizor de rang n (piese POE furnizor)</t>
  </si>
  <si>
    <t>Codul tarii de localizare a sculei in viata serie</t>
  </si>
  <si>
    <t>Codul Renault al unitatii de productie piese, daca este rang 1</t>
  </si>
  <si>
    <t>Numele furnizorului de productie de piese serie, daca este de rang n</t>
  </si>
  <si>
    <t>Adresa</t>
  </si>
  <si>
    <t>Cod postal</t>
  </si>
  <si>
    <t>Fabricatie scula de catre atelierul propriu al furnizorului de rang 1 (DA/ NU)</t>
  </si>
  <si>
    <t>Numele producatorului de scule, daca scula este cumparata</t>
  </si>
  <si>
    <t>Codul tarii producatorului de scule</t>
  </si>
  <si>
    <t>Alta referinta piesa legata 1</t>
  </si>
  <si>
    <t>Alta referinta piesa legata 2</t>
  </si>
  <si>
    <t>Titlu rubrici</t>
  </si>
  <si>
    <t>A nu se completa</t>
  </si>
  <si>
    <t>Celula ce utilizeaza date din fisier</t>
  </si>
  <si>
    <t>Cod culori</t>
  </si>
  <si>
    <t>EMC Process Validation</t>
  </si>
  <si>
    <t>Radio Fréquence PV / Homologation</t>
  </si>
  <si>
    <t>RF Process Validation / Homologation</t>
  </si>
  <si>
    <t>Nom de la fonction</t>
  </si>
  <si>
    <t>Function name</t>
  </si>
  <si>
    <t>Nom de la sous fonction</t>
  </si>
  <si>
    <t>Subfunction name</t>
  </si>
  <si>
    <t>Logiciel réutilisé Oui / Non ?</t>
  </si>
  <si>
    <t>Software reuse Yes/No ?</t>
  </si>
  <si>
    <t>A30.1 - Logística aguas abajo</t>
  </si>
  <si>
    <t>A30.2 -  Tasas</t>
  </si>
  <si>
    <t>A30.3 - Derechos de aduanas</t>
  </si>
  <si>
    <t>Other type of Re-working tools - DIV</t>
  </si>
  <si>
    <t>Decoration / marking - HAB</t>
  </si>
  <si>
    <t>Assembly means - ASS</t>
  </si>
  <si>
    <t>Grippers - PRE</t>
  </si>
  <si>
    <t>Inspection gauges &amp; fixtures - MDC</t>
  </si>
  <si>
    <t>Packaging - EMB</t>
  </si>
  <si>
    <t>Moule d'injection avec surmoulage insert - PLA_005</t>
  </si>
  <si>
    <t>Moule Inj. Surmoulage insert</t>
  </si>
  <si>
    <t>Autriche - AT</t>
  </si>
  <si>
    <t>Travail des tubes, tuyaux et profilés - TUB</t>
  </si>
  <si>
    <t>Molde de termoformado vidrio - THE_003</t>
  </si>
  <si>
    <t>E11 - Taux d'actualisation - % (marge et frais financiers)</t>
  </si>
  <si>
    <t>E12 - Coût à la pièce (Devise / pièce) y/c marge et frais financiers</t>
  </si>
  <si>
    <t xml:space="preserve">Nombre de postes : </t>
  </si>
  <si>
    <t xml:space="preserve">Nombre de pièces au coup : </t>
  </si>
  <si>
    <t>Útil progresivo / Útil a seguir - TOL_001</t>
  </si>
  <si>
    <t>Útil de embutición tandem o útiles desagrupados - TOL_002</t>
  </si>
  <si>
    <t>Útil de embutición transfert - TOL_003</t>
  </si>
  <si>
    <t>Útil de embutición en caliente - TOL_004</t>
  </si>
  <si>
    <t>Útil de fluotorneado /fluoformateado - TOL_005</t>
  </si>
  <si>
    <t>Útil de recogida de chapa - TOL_006</t>
  </si>
  <si>
    <t>Útil de hidroformado - TOL_007</t>
  </si>
  <si>
    <t>Útil de engaste / grapado de chapa - TOL_008</t>
  </si>
  <si>
    <t>Mesa de control cableado</t>
  </si>
  <si>
    <t>Otro tipo de control</t>
  </si>
  <si>
    <t>Embalaje</t>
  </si>
  <si>
    <t>País + código</t>
  </si>
  <si>
    <t>Albania-AL</t>
  </si>
  <si>
    <t>Alemania-DE</t>
  </si>
  <si>
    <t>Andorra-AD</t>
  </si>
  <si>
    <t>Bélgica - BE</t>
  </si>
  <si>
    <t>Bielorrusia - BY</t>
  </si>
  <si>
    <t>Bosnia-Herz. - BA</t>
  </si>
  <si>
    <t>Chipre - CY</t>
  </si>
  <si>
    <t>Croacia - HR</t>
  </si>
  <si>
    <t>Dinamarca - DK</t>
  </si>
  <si>
    <t>España - ES</t>
  </si>
  <si>
    <t>Féd. de Rusia - RU</t>
  </si>
  <si>
    <t>Finlandia - FI</t>
  </si>
  <si>
    <t>Francia - FR</t>
  </si>
  <si>
    <t>Manipulare legate de ambalaje</t>
  </si>
  <si>
    <t>Обработка, связанных с упаковкой</t>
  </si>
  <si>
    <t>Para el manejo del embalaje</t>
  </si>
  <si>
    <t>и использования Портала поставщиков Renault предназначены для применения к этому документу</t>
  </si>
  <si>
    <t>Тех. обслуживание оборудования : бюджет на зар. плату</t>
  </si>
  <si>
    <t>Тех. обслуживание оснастки : общий годовой бюджет</t>
  </si>
  <si>
    <t>INSERER PLUSIEURS VUES 3D SI NECESSAIRE POUR BIEN DECRIRE LA PIECE OU LES MOUVEMENTS</t>
  </si>
  <si>
    <t>Útil de fluotorneado /fluoformateado</t>
  </si>
  <si>
    <t>Útil de recogida de chapa</t>
  </si>
  <si>
    <t>Útil de hidroformado</t>
  </si>
  <si>
    <t>Útil de engastado / grapado de chapa</t>
  </si>
  <si>
    <t>Útil de corte de chapa</t>
  </si>
  <si>
    <t>كاربرگ تشريحي تهيه شده</t>
  </si>
  <si>
    <t>برگه IDO تهيه شده ("X" يا شماره IDO اگر موجود است)</t>
  </si>
  <si>
    <t>شماره قالب رنو اگر موجود است (TXXXXXXXX)
يا شماره بسته بندي رنو اگر بسته بندي جديد ميباشد (PXXXXXXXX)</t>
  </si>
  <si>
    <t>شماره سريال قالب رنو اگر موجود است (تنها در شرايطي كه اصلاحات داشته ايد)</t>
  </si>
  <si>
    <t>نوع فرآيند</t>
  </si>
  <si>
    <t>نوع قالب</t>
  </si>
  <si>
    <t>تعداد حفره ها در قالب يا تعداد قطعات در هر ضرب</t>
  </si>
  <si>
    <t>تعداد انواع گوناگون قطعات توليد شده در هر سيكل توليد</t>
  </si>
  <si>
    <t>nombre d'heures</t>
  </si>
  <si>
    <t>Number of hours</t>
  </si>
  <si>
    <t>taux horaire</t>
  </si>
  <si>
    <t>Hourly rate</t>
  </si>
  <si>
    <t>Coût déplacements (Devise)</t>
  </si>
  <si>
    <t>Moving costs (currency)</t>
  </si>
  <si>
    <t>TOTAL (Devise)</t>
  </si>
  <si>
    <t>Pièces nues</t>
  </si>
  <si>
    <t>Raw parts</t>
  </si>
  <si>
    <t>Moyens de Contrôle</t>
  </si>
  <si>
    <t>Chercking ressources</t>
  </si>
  <si>
    <t>Moyens d'assemblage</t>
  </si>
  <si>
    <t>Assembly ressources</t>
  </si>
  <si>
    <t>Moyens de soudure</t>
  </si>
  <si>
    <t>Welding ressources</t>
  </si>
  <si>
    <t>E.2.B. Autres frais</t>
  </si>
  <si>
    <t>E.2.B Other expenses</t>
  </si>
  <si>
    <t>Nature des frais</t>
  </si>
  <si>
    <t>Outillage(s) concerné(s)</t>
  </si>
  <si>
    <t>Tooling(s) concerned</t>
  </si>
  <si>
    <t>Allemagne - DE</t>
  </si>
  <si>
    <t>Slush - SLU</t>
  </si>
  <si>
    <t>Moule d'injection tri-matiere - PLA_004</t>
  </si>
  <si>
    <t>Moule Inj. Tri-matière</t>
  </si>
  <si>
    <t>Andorre - AD</t>
  </si>
  <si>
    <t>Thermoformage/Thermocompression - THE</t>
  </si>
  <si>
    <t>Country + code</t>
  </si>
  <si>
    <t>Stamping</t>
  </si>
  <si>
    <t>Description of tool :</t>
  </si>
  <si>
    <t>Diversité (équipt, option, moteur, …)</t>
  </si>
  <si>
    <t>Pièce Carry Over (Oui/Non)</t>
  </si>
  <si>
    <t>Nombre d'empreintes dans l'outil ou Nombre de pièces au coup</t>
  </si>
  <si>
    <t>Prix unitaire</t>
  </si>
  <si>
    <t>Devise
(Code ISO)</t>
  </si>
  <si>
    <t>Date prévisionnelle RO de l'outil</t>
  </si>
  <si>
    <t>Adresse</t>
  </si>
  <si>
    <t>Code postal</t>
  </si>
  <si>
    <t>Ville</t>
  </si>
  <si>
    <t>AMOUNT ( A )</t>
  </si>
  <si>
    <t>AMOUNT ( B )</t>
  </si>
  <si>
    <t>AMOUNT ( C )</t>
  </si>
  <si>
    <t xml:space="preserve">A19 - Impôts et Taxes sur l'activité </t>
  </si>
  <si>
    <t>Progressive</t>
  </si>
  <si>
    <t>Montant</t>
  </si>
  <si>
    <t xml:space="preserve">Stamping Die : </t>
  </si>
  <si>
    <t>DESIGN (Manual, CAD)</t>
  </si>
  <si>
    <t>MODELLING for Casting</t>
  </si>
  <si>
    <t>3D CAD/CAM PROGRAMMING</t>
  </si>
  <si>
    <t>MILLING</t>
  </si>
  <si>
    <t>TOOL INSPECTION ( Tridimensionnal, manual)</t>
  </si>
  <si>
    <t>SMALL MACHINING (Lathe, milling, drilling, grinding )</t>
  </si>
  <si>
    <t>DEEP DRILLING</t>
  </si>
  <si>
    <t>ELECTRODE (Manufacturing)</t>
  </si>
  <si>
    <t>PENETRATION EROSION</t>
  </si>
  <si>
    <t>WIRE EROSION</t>
  </si>
  <si>
    <t>MOUNTING/FITTING</t>
  </si>
  <si>
    <t>POLISHING</t>
  </si>
  <si>
    <t>TRYOUT &amp; FINE TUNING</t>
  </si>
  <si>
    <t>MATERIAL</t>
  </si>
  <si>
    <t>STANDARD COMPONENTS</t>
  </si>
  <si>
    <t>HOT RUNNER</t>
  </si>
  <si>
    <t>Tous les autres frais de suivi, mise au point, essais, transports, … , sont à amortir dans le prix pièce</t>
  </si>
  <si>
    <t>Sheet No. 3 : DESCRIPTION OF THE MANUFACTURING PROCESS</t>
  </si>
  <si>
    <t xml:space="preserve">Item description </t>
  </si>
  <si>
    <t>Mark (*) :</t>
  </si>
  <si>
    <t>Casting</t>
  </si>
  <si>
    <t>Process type :</t>
  </si>
  <si>
    <t>Textile/PVC/skin Thermoforming mold</t>
  </si>
  <si>
    <t>Thermoforming mold for glass</t>
  </si>
  <si>
    <t>Mandrel for hose/pipe bending</t>
  </si>
  <si>
    <t>Forming tool for hoses/pipes</t>
  </si>
  <si>
    <t>C1</t>
  </si>
  <si>
    <t>C21</t>
  </si>
  <si>
    <t>C27</t>
  </si>
  <si>
    <t>C37</t>
  </si>
  <si>
    <t>C38</t>
  </si>
  <si>
    <t>C39</t>
  </si>
  <si>
    <t>C40</t>
  </si>
  <si>
    <t>Moule thermoformage verre</t>
  </si>
  <si>
    <t>Italie - IT</t>
  </si>
  <si>
    <t>Mandrin de cintrage de tuyaux/tubes - TUB_001</t>
  </si>
  <si>
    <t>Mandrin de cintrage tuyaux/tubes</t>
  </si>
  <si>
    <t>Lettonie - LV</t>
  </si>
  <si>
    <t>Composite material compress. mold</t>
  </si>
  <si>
    <t>Recommended INCOTERM</t>
  </si>
  <si>
    <t>INCOTERM recomandat</t>
  </si>
  <si>
    <t>INCOTERM рекомендуется</t>
  </si>
  <si>
    <t>INCOTERM recomienda</t>
  </si>
  <si>
    <t xml:space="preserve">A3 - Monnaie du projet : </t>
  </si>
  <si>
    <t xml:space="preserve">A3 - Project Currency: </t>
  </si>
  <si>
    <t>A3 - Moneda proiect</t>
  </si>
  <si>
    <t>A3 - Divisa del proyectos</t>
  </si>
  <si>
    <t>Descripción del taller</t>
  </si>
  <si>
    <t>Tiempo de apertura del taller en producción :</t>
  </si>
  <si>
    <t>Manufacturing step coefficient</t>
  </si>
  <si>
    <t>Designation of the operation</t>
  </si>
  <si>
    <t xml:space="preserve">Énergie et fluides </t>
  </si>
  <si>
    <t>Royaume-Uni - GB</t>
  </si>
  <si>
    <t>Transformation value currency</t>
  </si>
  <si>
    <t>Overheads currency</t>
  </si>
  <si>
    <t>Цена</t>
  </si>
  <si>
    <t>Коэфф. выполнения операции</t>
  </si>
  <si>
    <t>Название операции</t>
  </si>
  <si>
    <t>Оборудование</t>
  </si>
  <si>
    <t>Наименование оборудования</t>
  </si>
  <si>
    <t>Изготовитель оборудования</t>
  </si>
  <si>
    <t xml:space="preserve">y de utilización del Portal de Proveedores Renault tienen la vocación de aplicarse al presente documento. </t>
  </si>
  <si>
    <t>Load plan in adequation with the project's planning (cf. RFQ)</t>
  </si>
  <si>
    <t>Total duration in months</t>
  </si>
  <si>
    <t>A13 - Mâna de lucru directă</t>
  </si>
  <si>
    <t>A14 - Costuri de operare şi întreţinere</t>
  </si>
  <si>
    <t>Nbre boites à noyaux métallique:</t>
  </si>
  <si>
    <t>Epaisseur pièce :</t>
  </si>
  <si>
    <t>Traitements particuliers :</t>
  </si>
  <si>
    <t>ПРОЕКТИРОВАНИЕ (Вручную, САПР)</t>
  </si>
  <si>
    <t>МОДЕЛИРОВАНИЕ для литья</t>
  </si>
  <si>
    <t>ПРОГРАММИРОВАНИЕ, ТРЕХМЕРНОЕ МОДЕЛИРОВАНИЕ САПР/АСУТП</t>
  </si>
  <si>
    <t>ФРЕЗЕРОВАНИЕ</t>
  </si>
  <si>
    <t>ПРОВЕРКА ИНСТРУМЕНТАЛЬНОГО СРЕДСТВА ( Трехмерн., вручную)</t>
  </si>
  <si>
    <t>МЕЛКАЯ ОБРАБОТКА(пробивка, коррекция, шлифовка)</t>
  </si>
  <si>
    <t>ГЛУБОКОЕ СВЕРЛЕНИЕ</t>
  </si>
  <si>
    <t>ЭЛЕКТРОДЫ (производство)</t>
  </si>
  <si>
    <t>ЭЛЕКТРОЭРОЗИОННАЯ ПРОШИВКА</t>
  </si>
  <si>
    <t>ЭЛЕКТРОЭРОЗИОННАЯ РЕЗКА</t>
  </si>
  <si>
    <t>МОНТАЖ/СБОРКА</t>
  </si>
  <si>
    <t>ПОЛИРОВАНИЕ</t>
  </si>
  <si>
    <t>ИСПЫТАНИЯ И ДОВОДКА</t>
  </si>
  <si>
    <t>Molde termoformado vidrio</t>
  </si>
  <si>
    <t>Rheocasting</t>
  </si>
  <si>
    <t xml:space="preserve">Pressure-casting die </t>
  </si>
  <si>
    <t>B16 - Resale of materiales for recycling</t>
  </si>
  <si>
    <t>Choose the type of purchase on the list</t>
  </si>
  <si>
    <t xml:space="preserve">B2.1 - Designation + commercial ref. </t>
  </si>
  <si>
    <t>B2.2 - Customs code (HS: harmonized system)</t>
  </si>
  <si>
    <t>B17 - No. of days' in-process stock</t>
  </si>
  <si>
    <t>B18 - No. of days' finished product stock</t>
  </si>
  <si>
    <t>Overall Equipment Effectiveness</t>
  </si>
  <si>
    <t>Number of direct labour presence hours</t>
  </si>
  <si>
    <t>2.Product design</t>
  </si>
  <si>
    <t>3.System design</t>
  </si>
  <si>
    <t>5.Process Layout</t>
  </si>
  <si>
    <t>6.Quality management</t>
  </si>
  <si>
    <t xml:space="preserve">Свод правил по интеллектуальной и промышленной собственности, а так же касательно конфиденциальности условий доступа 
</t>
  </si>
  <si>
    <t>3ème devise du panier de devises</t>
  </si>
  <si>
    <t>3rd currency of basket currencies</t>
  </si>
  <si>
    <t>Moule thermoformage peau/tapis</t>
  </si>
  <si>
    <t>Islande - IS</t>
  </si>
  <si>
    <t>Instalación carga núcleo fundición</t>
  </si>
  <si>
    <t>Soporte lanzado pieza</t>
  </si>
  <si>
    <t>Útil de desbarbado/corte fundición</t>
  </si>
  <si>
    <t xml:space="preserve">Útil progresivo / Útil a seguir </t>
  </si>
  <si>
    <t>Útil de embutición tandem o útiles desagrupados</t>
  </si>
  <si>
    <t>Útil de embutición transfert</t>
  </si>
  <si>
    <t>Útil de embutición en caliente</t>
  </si>
  <si>
    <t>نوع خريد را از ليست انتخاب كنيد</t>
  </si>
  <si>
    <t>واحد پولي</t>
  </si>
  <si>
    <t>Presse utilisée ( Tonnes ) :</t>
  </si>
  <si>
    <t xml:space="preserve">Taux horaire
</t>
  </si>
  <si>
    <t>Coûts par essai</t>
  </si>
  <si>
    <t>Coût unitaire</t>
  </si>
  <si>
    <t>Este formulario no debe sufrir ninguna modificación y debe ser completado con una ficha descriptiva del utillaje</t>
  </si>
  <si>
    <t>TRANSFERT BAR ADAPTATION</t>
  </si>
  <si>
    <t>TREATMENTS</t>
  </si>
  <si>
    <t>GRAINING (Transports and trials included)</t>
  </si>
  <si>
    <t>Инструмент для испытаний на утечку</t>
  </si>
  <si>
    <t>Зажимное приспособление для проверки электрики/электроники</t>
  </si>
  <si>
    <t>Зажимное приспособление для проверки проводов</t>
  </si>
  <si>
    <t>Другие типы контроля</t>
  </si>
  <si>
    <t>Упаковка</t>
  </si>
  <si>
    <t>Страна + код</t>
  </si>
  <si>
    <t>****Европа****</t>
  </si>
  <si>
    <t>Албания - AL</t>
  </si>
  <si>
    <t>Германия - DE</t>
  </si>
  <si>
    <t>Андорра - AD</t>
  </si>
  <si>
    <t>Австрия - AT</t>
  </si>
  <si>
    <t>Бельгия - BE</t>
  </si>
  <si>
    <t>Беларусь - BY</t>
  </si>
  <si>
    <t>Босния и Герцоговина - BA</t>
  </si>
  <si>
    <t>Болгария - BG</t>
  </si>
  <si>
    <t>Кипр - CY</t>
  </si>
  <si>
    <t>Хорватия - HR</t>
  </si>
  <si>
    <t>Дания - DK</t>
  </si>
  <si>
    <t>Испания - ES</t>
  </si>
  <si>
    <t>Эстония - EE</t>
  </si>
  <si>
    <t>Россия - RU</t>
  </si>
  <si>
    <t>Финляндия - FI</t>
  </si>
  <si>
    <t>Франция - FR</t>
  </si>
  <si>
    <t>Грузия - GE</t>
  </si>
  <si>
    <t>Греция - GR</t>
  </si>
  <si>
    <t>Венгрия - HU</t>
  </si>
  <si>
    <t>Ирландия - IE</t>
  </si>
  <si>
    <t>Исландия - IS</t>
  </si>
  <si>
    <t>Италия - IT</t>
  </si>
  <si>
    <t>Латвия - LV</t>
  </si>
  <si>
    <t>Лихтенштейн - LI</t>
  </si>
  <si>
    <t>Литва - LT</t>
  </si>
  <si>
    <t>Люксембург - LU</t>
  </si>
  <si>
    <t>Македония - MK</t>
  </si>
  <si>
    <t>Мальта - MT</t>
  </si>
  <si>
    <t>Молдова - MD</t>
  </si>
  <si>
    <t>Монако - MC</t>
  </si>
  <si>
    <t>Норвегия - NO</t>
  </si>
  <si>
    <t>Нидерланды - NL</t>
  </si>
  <si>
    <t>Польшa - PL</t>
  </si>
  <si>
    <t>Португалия - PT</t>
  </si>
  <si>
    <t>Чешская Республика - CZ</t>
  </si>
  <si>
    <t/>
  </si>
  <si>
    <t>Crimping tool / Sheet metal joining tool - TOL_008</t>
  </si>
  <si>
    <t>Sheet metal cutting tool - TOL_009</t>
  </si>
  <si>
    <t>Sintering mold - AUT_001</t>
  </si>
  <si>
    <t>Rollers for pipe bending or forming - AUT_005</t>
  </si>
  <si>
    <t>IDO sheet provided ("X" or IDO number if existing)</t>
  </si>
  <si>
    <t>Slides</t>
  </si>
  <si>
    <t>Angular lifters</t>
  </si>
  <si>
    <t>Nb of tools :</t>
  </si>
  <si>
    <t>Material of cutting edge or punch:</t>
  </si>
  <si>
    <t>Sealing</t>
  </si>
  <si>
    <t>Outils de sertissage divers matériaux - ASS_009</t>
  </si>
  <si>
    <t>Outils de sertissage</t>
  </si>
  <si>
    <t>Malaisie - MY</t>
  </si>
  <si>
    <t>Autre outil d'assemblage - ASS_010</t>
  </si>
  <si>
    <t>Autre outil d'assemblage</t>
  </si>
  <si>
    <t>Выбрать тип закупки в списке</t>
  </si>
  <si>
    <t>В2.1 Название + коммерческий номер</t>
  </si>
  <si>
    <t>В2.2 Таможенный код</t>
  </si>
  <si>
    <t>денежная единица</t>
  </si>
  <si>
    <t>единица</t>
  </si>
  <si>
    <t>Срок действия</t>
  </si>
  <si>
    <t>Расход/количество</t>
  </si>
  <si>
    <t>валюта сметы</t>
  </si>
  <si>
    <t>Tier n supplier name for mass production of parts
if Tier n</t>
  </si>
  <si>
    <t>N'ajoutez des lignes que entre les lignes grisées</t>
  </si>
  <si>
    <t>Other type of control</t>
  </si>
  <si>
    <t>Таблица 5 Сумма специальных расходов по проекту, амортизируемая в стоимость детали</t>
  </si>
  <si>
    <t>Заполнять в валюте сметы</t>
  </si>
  <si>
    <t>Если валюта отличается от валюты сметы</t>
  </si>
  <si>
    <t>Используемая валюта</t>
  </si>
  <si>
    <t>Используемый обменный курс</t>
  </si>
  <si>
    <t>Dezvoltari specifice Produs/ Proces (FARA costuri validare)</t>
  </si>
  <si>
    <t>Costuri validare</t>
  </si>
  <si>
    <t>Cheltuieli abordare Scule</t>
  </si>
  <si>
    <t>Mijloace specifice amortizate in pretul piesei</t>
  </si>
  <si>
    <t>Инструмент резки труб - DEC_004</t>
  </si>
  <si>
    <t>Резка пластика с горячим/холодным лезвием - DEC_005</t>
  </si>
  <si>
    <t>Водоструйная резка - DEC_006</t>
  </si>
  <si>
    <t>Инструмент лазерной резки - DEC_007</t>
  </si>
  <si>
    <t>Инструмент нанесения пломб - DEC_008</t>
  </si>
  <si>
    <t>Injectie sub presiune</t>
  </si>
  <si>
    <t>Cochila gravitate</t>
  </si>
  <si>
    <t>Turnare nisip disamatic</t>
  </si>
  <si>
    <t>Turnare nisip à vert</t>
  </si>
  <si>
    <t>Turnare matrita coji Croning</t>
  </si>
  <si>
    <t>Presiune scazuta</t>
  </si>
  <si>
    <t xml:space="preserve"> Код валюты</t>
  </si>
  <si>
    <t>A3 - Основная валюта проекта</t>
  </si>
  <si>
    <t>Samoa Occident. - WS</t>
  </si>
  <si>
    <t>Tonga - TO</t>
  </si>
  <si>
    <t>Tuvalu - TV</t>
  </si>
  <si>
    <t>Vanuatu - VU</t>
  </si>
  <si>
    <t>****Caraïbes****</t>
  </si>
  <si>
    <t>Antigua/Barbuda - AG</t>
  </si>
  <si>
    <t>Bahamas - BS</t>
  </si>
  <si>
    <t>Barbade - BB</t>
  </si>
  <si>
    <t>Cuba - CU</t>
  </si>
  <si>
    <t>Dominique - DM</t>
  </si>
  <si>
    <t>Grenade - GD</t>
  </si>
  <si>
    <t>Haïti - HT</t>
  </si>
  <si>
    <t>Jamaïque - JM</t>
  </si>
  <si>
    <t>Rép.Dominicaine - DO</t>
  </si>
  <si>
    <t>Sainte-Lucie - LC</t>
  </si>
  <si>
    <t>D à D</t>
  </si>
  <si>
    <t>D à G</t>
  </si>
  <si>
    <t>Oui</t>
  </si>
  <si>
    <t>Non</t>
  </si>
  <si>
    <t>Rang n</t>
  </si>
  <si>
    <t>Rang 1</t>
  </si>
  <si>
    <t>This standard form must not be modified and a descriptive sheet has to be attached to this IDO sheet</t>
  </si>
  <si>
    <t>Part name :</t>
  </si>
  <si>
    <t>Part Reference :</t>
  </si>
  <si>
    <t>Tier 1 name :</t>
  </si>
  <si>
    <t>Литейная форма для инкапсуляции вставок</t>
  </si>
  <si>
    <t>Литейная форма для выдувки</t>
  </si>
  <si>
    <t>Литейная форма для термостойких материалов SMC/BMC</t>
  </si>
  <si>
    <t>Calibración sistema</t>
  </si>
  <si>
    <t>5. Concepción proceso</t>
  </si>
  <si>
    <t>(sin incluir útiles)</t>
  </si>
  <si>
    <t>6. Pilotaje Calidad</t>
  </si>
  <si>
    <t xml:space="preserve">Funciones </t>
  </si>
  <si>
    <t>Jefe de Proyecto</t>
  </si>
  <si>
    <t>Técnico Proyecto</t>
  </si>
  <si>
    <t>Ing. Aplicación / Piloto de Estudios</t>
  </si>
  <si>
    <t>Proyectista</t>
  </si>
  <si>
    <t>CAO</t>
  </si>
  <si>
    <t>Cálculo</t>
  </si>
  <si>
    <t>Cálculo LCC</t>
  </si>
  <si>
    <t>Concepción sistema</t>
  </si>
  <si>
    <t>Validación sistema</t>
  </si>
  <si>
    <t>Estudio utillaje aguas arriba</t>
  </si>
  <si>
    <t>Simulación proceso</t>
  </si>
  <si>
    <t>Jefe de Proyecto Industrialización</t>
  </si>
  <si>
    <t>Técnico proceso/prod. (dedicado)</t>
  </si>
  <si>
    <t>Ingeniero / Piloto Calidad</t>
  </si>
  <si>
    <t>Pilotaje de los medios de control</t>
  </si>
  <si>
    <t>Medidas / Capabilidad Producto</t>
  </si>
  <si>
    <t>Ingeniero / Técnico ANPQP</t>
  </si>
  <si>
    <t>Múmero de horas</t>
  </si>
  <si>
    <t>Tasa horaria</t>
  </si>
  <si>
    <t>Afectación nivel de experiencia (T1=&gt;T4 / I1=&gt;I4)</t>
  </si>
  <si>
    <t>Duración total en meses</t>
  </si>
  <si>
    <t>Plan de carga en coherencia con el planning del proyecto (cf. RFQ)</t>
  </si>
  <si>
    <t>Nume furnizor:</t>
  </si>
  <si>
    <t>Литейная форма для трехкомпонентного литья</t>
  </si>
  <si>
    <t>هزينه هاي توليد</t>
  </si>
  <si>
    <t>تعداد شيفتهاي كاري در هفته</t>
  </si>
  <si>
    <t>روزهاي كاري كارگر مستقيم در يك سال</t>
  </si>
  <si>
    <t>ساعات واقعي كاركرد كارگر مستقيم در يك سال</t>
  </si>
  <si>
    <t>ظرفيت توليد سالانه</t>
  </si>
  <si>
    <t>Instalación para encolado - ASS_004</t>
  </si>
  <si>
    <t>Mode d'emploi pour la documentation du devis standard</t>
  </si>
  <si>
    <t>Sheet 1 Synthèse : Veuillez documenter chaque rubrique jusqu'à la rubrique A7</t>
  </si>
  <si>
    <t>Amount  by currency</t>
  </si>
  <si>
    <t>Suma de valută</t>
  </si>
  <si>
    <t>Сумма, на валюту</t>
  </si>
  <si>
    <t>cantidad en la moneda</t>
  </si>
  <si>
    <t>Acquisition cost</t>
  </si>
  <si>
    <t>Valoarea de achizitie</t>
  </si>
  <si>
    <t>Valor de adquisición</t>
  </si>
  <si>
    <t>Conceptie sistem</t>
  </si>
  <si>
    <t>Validare sistem</t>
  </si>
  <si>
    <t>Engagement del puesto de trabajo en producción todo cliente (%)</t>
  </si>
  <si>
    <t>Número semanal de equipos</t>
  </si>
  <si>
    <t>Número de horas de presencia MOD :</t>
  </si>
  <si>
    <t>Horas de presencia MOD / equipo</t>
  </si>
  <si>
    <t>Días trabajados MOD / año</t>
  </si>
  <si>
    <t>Número de horas de trabajo efectivo MOD / año</t>
  </si>
  <si>
    <t>Coste salarial anual MOD / persona</t>
  </si>
  <si>
    <t>Tasa horaria efectiva</t>
  </si>
  <si>
    <t>Capacidad de producción anual</t>
  </si>
  <si>
    <t>Presupuesto anual por medio</t>
  </si>
  <si>
    <t>Presupuesto anual consumibles</t>
  </si>
  <si>
    <t>Presupuesto anual energía y fluidos</t>
  </si>
  <si>
    <t xml:space="preserve">FICHA N°5 : SÍNTESIS DEL CONJUNTO DE GASTOS ESPECÍFICOS A LO LARGO DE LA DURACIÓN DEL PROYECTO Y AMORTIZADOS EN EL PRECIO DE LA PIEZA ("Ticket de Entrada Proveedor") </t>
  </si>
  <si>
    <t>A documentar en la divisa del devis</t>
  </si>
  <si>
    <t>Si la divisa es diferente a la del devis:</t>
  </si>
  <si>
    <t>Moule de rotomoulage - PLA_011</t>
  </si>
  <si>
    <t>Moule de rotomoulage</t>
  </si>
  <si>
    <t>Croatie - HR</t>
  </si>
  <si>
    <t>Décoration / habillage - HAB</t>
  </si>
  <si>
    <t>Moule cahoutchouc / silicone - MOU_001</t>
  </si>
  <si>
    <t>Moule cahoutchouc/silicone</t>
  </si>
  <si>
    <t>Danemark - DK</t>
  </si>
  <si>
    <t>Moyens d'assemblage - ASS</t>
  </si>
  <si>
    <t>Moule injection PSE / PPE - MOU_002</t>
  </si>
  <si>
    <t>Moule injection PSE/PPE</t>
  </si>
  <si>
    <t>Espagne - ES</t>
  </si>
  <si>
    <t>Prehension - PRE</t>
  </si>
  <si>
    <t>Outil de moussage - MOU_003</t>
  </si>
  <si>
    <t>Outil de moussage</t>
  </si>
  <si>
    <t>Estonie - EE</t>
  </si>
  <si>
    <t>Moyens de contrôle - MDC</t>
  </si>
  <si>
    <t>Filière d'extrusion simple - EXT_001</t>
  </si>
  <si>
    <t>Filière d'extrusion simple</t>
  </si>
  <si>
    <t>Féd. de Russie - RU</t>
  </si>
  <si>
    <t>Emballage - EMB</t>
  </si>
  <si>
    <t>Filière de co-extrusion - EXT_002</t>
  </si>
  <si>
    <t>Filière de co-extrusion</t>
  </si>
  <si>
    <t>Finlande - FI</t>
  </si>
  <si>
    <t>Modèle Slush - SLU_001</t>
  </si>
  <si>
    <t>Modèle slush</t>
  </si>
  <si>
    <t>France - FR</t>
  </si>
  <si>
    <t>Coquille Slush - SLU_002</t>
  </si>
  <si>
    <t>Coquille slush</t>
  </si>
  <si>
    <t>Titre des rubriques</t>
  </si>
  <si>
    <t>E2 - GASTOS DE ACERCAMIENTO DE UTILLAJES (PARA LAS PIEZAS PRODUCIDAS POR EL PROVEEDOR DE RANGO 1)</t>
  </si>
  <si>
    <t>Número de utillajes pieza aspecto</t>
  </si>
  <si>
    <t>Número de utillajes pieza técnica</t>
  </si>
  <si>
    <t>Número</t>
  </si>
  <si>
    <t xml:space="preserve">Montante total </t>
  </si>
  <si>
    <t>Naturaleza del medio</t>
  </si>
  <si>
    <t>Posage d'usinage</t>
  </si>
  <si>
    <t>Emir.arab.unis - AE</t>
  </si>
  <si>
    <t>Описание оснастки, не включенной в стоимость детали</t>
  </si>
  <si>
    <t>Номер катрочки IDO</t>
  </si>
  <si>
    <t>Срок службы оснастки (в кол-ве произведенных деталей)</t>
  </si>
  <si>
    <t>Greensand foundry</t>
  </si>
  <si>
    <t>Shell moulding (croning)</t>
  </si>
  <si>
    <t>Low pressure</t>
  </si>
  <si>
    <t>Cobapress</t>
  </si>
  <si>
    <t>Squeeze casting</t>
  </si>
  <si>
    <t>vacuum moulding</t>
  </si>
  <si>
    <t>Sand core</t>
  </si>
  <si>
    <t>Sand core (croning type)</t>
  </si>
  <si>
    <t>Lost-wax core</t>
  </si>
  <si>
    <t>Ceramic core</t>
  </si>
  <si>
    <t>Cold box</t>
  </si>
  <si>
    <t>Hot box</t>
  </si>
  <si>
    <t>Resin</t>
  </si>
  <si>
    <t>Steel</t>
  </si>
  <si>
    <t>Trim die (fettling)</t>
  </si>
  <si>
    <t>Nb of :</t>
  </si>
  <si>
    <t>A16 - Scrap and reworked parts on production</t>
  </si>
  <si>
    <t>Sintering mold</t>
  </si>
  <si>
    <t>количество дней в году</t>
  </si>
  <si>
    <t>Занятость рабочего поста для "всех клиентов" (в % от продолжительности работы цеха)</t>
  </si>
  <si>
    <t>Полное количество рабочих часов для 1 смены :</t>
  </si>
  <si>
    <t>Количество эффективных рабочих часов за год  (полное время - перерывы - болезни - обучение)</t>
  </si>
  <si>
    <t>Размер годовой заработной платы оператора</t>
  </si>
  <si>
    <t>Moule d'injection avec gaz - PLA_010</t>
  </si>
  <si>
    <t>Moule Injection avec gaz</t>
  </si>
  <si>
    <t>Chypre - CY</t>
  </si>
  <si>
    <t>MAD</t>
  </si>
  <si>
    <t>MXN</t>
  </si>
  <si>
    <t>MYR</t>
  </si>
  <si>
    <t>NOK</t>
  </si>
  <si>
    <t>PHP</t>
  </si>
  <si>
    <t>PKR</t>
  </si>
  <si>
    <t>PLN</t>
  </si>
  <si>
    <t>RON</t>
  </si>
  <si>
    <t>RUB</t>
  </si>
  <si>
    <t>SEK</t>
  </si>
  <si>
    <t>Plată cash Renault, Nissan sau AVTOVAZ</t>
  </si>
  <si>
    <t>Финансирование за счет Рено или Nissan или AVTOVAZ</t>
  </si>
  <si>
    <t>Pago Cash Renault, Nissan o AVTOVAZ</t>
  </si>
  <si>
    <t>A32 - Prototypes (pièces + outillages) à usage RENAULT / NISSAN / AVTOVAZ</t>
  </si>
  <si>
    <t>A32 - Prototypes (parts+tools) intended for Renault, Nissan or AVTOVAZ</t>
  </si>
  <si>
    <t>50% суммы</t>
  </si>
  <si>
    <t>Стоимость на единицу</t>
  </si>
  <si>
    <t>Кол-во деталей</t>
  </si>
  <si>
    <t>Суб подряд ДА/НЕТ(если да, укажите название субподрядчика)</t>
  </si>
  <si>
    <t>IOD (ДА/НЕТ)</t>
  </si>
  <si>
    <t>Numar scule utilizate</t>
  </si>
  <si>
    <t>Numar de amprente</t>
  </si>
  <si>
    <t>Durata de viata a sculei (nr. piese)</t>
  </si>
  <si>
    <t>Referinta fisa IDO</t>
  </si>
  <si>
    <t>Tip proces</t>
  </si>
  <si>
    <t>Tip scula</t>
  </si>
  <si>
    <t>Número de piezas por ciclo</t>
  </si>
  <si>
    <t>Natura del medio : C = capacitario estandard; D = capacitario dedicado; SP = específico producto</t>
  </si>
  <si>
    <t xml:space="preserve">Número de medios comprometidos </t>
  </si>
  <si>
    <t>Inversión unitaria del medio</t>
  </si>
  <si>
    <t>Divisa de adquisición</t>
  </si>
  <si>
    <t>Fecha de adquisición</t>
  </si>
  <si>
    <t>Antigüedad del medio en la fecha de adquisición</t>
  </si>
  <si>
    <t>Valor de remplazo</t>
  </si>
  <si>
    <t>Duración de la amortización técnica</t>
  </si>
  <si>
    <t>Tiempo suplementario personal (TSP) (%)</t>
  </si>
  <si>
    <t>Moule d'Injection thermoplastique - PLA_001</t>
  </si>
  <si>
    <t>Moule Injection Plastique</t>
  </si>
  <si>
    <t>****Europe****</t>
  </si>
  <si>
    <t>Autres types de moulage - MOU</t>
  </si>
  <si>
    <t>Moule de surmoulage sur textile/revêtement - PLA_002</t>
  </si>
  <si>
    <t>Moule Inj. Surmoulage textile</t>
  </si>
  <si>
    <t>Albanie - AL</t>
  </si>
  <si>
    <t>Metal cutting tool - DEC_001</t>
  </si>
  <si>
    <t>Годовой бюджет на оборудование</t>
  </si>
  <si>
    <t>Годовой бюджет на расходные материалы</t>
  </si>
  <si>
    <t>Годовой бюджет на электроэнергию и газ</t>
  </si>
  <si>
    <t>Monaco - MC</t>
  </si>
  <si>
    <t>Plaques modéles - FON_007</t>
  </si>
  <si>
    <t>Plaques modèles</t>
  </si>
  <si>
    <t>Norvège - NO</t>
  </si>
  <si>
    <t>Moule d'injection cire (fonderie cire perdue) - FON_008</t>
  </si>
  <si>
    <t>Presentar la estructura del coste de una pieza</t>
  </si>
  <si>
    <t>E2 - Расходы на изготовление специфической оснастки(затраты поставщика первого уровня - изготовителя детали)</t>
  </si>
  <si>
    <t>A28.1 - Chargement sur le moyen de transport</t>
  </si>
  <si>
    <t>A28.1 - Loading cost</t>
  </si>
  <si>
    <t>A28.1 - Costo de la carga</t>
  </si>
  <si>
    <t>А28.1 - загрузка стоимость</t>
  </si>
  <si>
    <t>A28.1 - Costul de încărcare</t>
  </si>
  <si>
    <t>Support pièce pour marquage / décoration - HAB_002</t>
  </si>
  <si>
    <t>2011_b2</t>
  </si>
  <si>
    <t>Scula taiere textil/ mat. composite/ covor - DEC_002</t>
  </si>
  <si>
    <t>Scula taiere circuite electronice PCB-DEC_003</t>
  </si>
  <si>
    <t>Scula taiere tevi - DEC_004</t>
  </si>
  <si>
    <t>Scula taiere plastic cu lama calda sau rece - DEC_005</t>
  </si>
  <si>
    <t>Dispozitiv de taiere cu jet apa - DEC_006</t>
  </si>
  <si>
    <t>Dispozitiv taiere cu laser - DEC_007</t>
  </si>
  <si>
    <t>Scula taiere garnituri etanseitate - DEC_008</t>
  </si>
  <si>
    <t>Scula perforare/ marcare - DIV_001</t>
  </si>
  <si>
    <t>Dispozitiv uzinare - DIV_002</t>
  </si>
  <si>
    <t>Scula de conformare - DIV_003</t>
  </si>
  <si>
    <t>Scula finisare capete (mat. textil/ composite) - DIV_004</t>
  </si>
  <si>
    <t>Alt tip de scula de retus - DIV_005</t>
  </si>
  <si>
    <t>Suport vopsire - HAB_001</t>
  </si>
  <si>
    <t>Support piesa pt. marcare/ decorare - HAB_002</t>
  </si>
  <si>
    <t>Cadru/ masca pt. serigrafie sau tampon de marcaj - HAB_003</t>
  </si>
  <si>
    <t>Dispozitiv pt. acoperire/ incleiere cu textil, film PVC, piele - HAB_004</t>
  </si>
  <si>
    <t>Scula sudura ultrasunete - ASS_001</t>
  </si>
  <si>
    <t>Scule sudura vibratie - ASS_002</t>
  </si>
  <si>
    <t>Scula sudura placa calda - ASS_003</t>
  </si>
  <si>
    <t>Dispozitiv pt. lipire - ASS_004</t>
  </si>
  <si>
    <t>Dispozitiv pt. sudura metal/ sudare cu aliaj - ASS_005</t>
  </si>
  <si>
    <t>Dispozitiv asamblare manuala - ASS_006</t>
  </si>
  <si>
    <t>Dispozitiv asamblare pt. linie de asamblare - ASS_007</t>
  </si>
  <si>
    <t>Количество направляющих</t>
  </si>
  <si>
    <t>Количество каналов впрыска</t>
  </si>
  <si>
    <t>Детали со стержнем/количество стержней</t>
  </si>
  <si>
    <t>Тип стержня</t>
  </si>
  <si>
    <t>Количество отверстий для стальных стержней</t>
  </si>
  <si>
    <t>Процесс инфильтрации</t>
  </si>
  <si>
    <t>Материал гнезд п/ф</t>
  </si>
  <si>
    <t>Модельная плита</t>
  </si>
  <si>
    <t>Специфическая обработка п/ф</t>
  </si>
  <si>
    <t>Вес п/ф в закрытом виде</t>
  </si>
  <si>
    <t>Время цикла</t>
  </si>
  <si>
    <t>Количество деталей за цикл</t>
  </si>
  <si>
    <t xml:space="preserve">Вес отлитой детали </t>
  </si>
  <si>
    <t>Documentar los items relativos al tipo de utillaje considerado (Inyección o Embutición)</t>
  </si>
  <si>
    <t>Inyección</t>
  </si>
  <si>
    <t>Número de cavidades</t>
  </si>
  <si>
    <t>Número de cajones</t>
  </si>
  <si>
    <t>Número de calas</t>
  </si>
  <si>
    <t>Tipo de inyección</t>
  </si>
  <si>
    <t>Número de puntos de inyección</t>
  </si>
  <si>
    <t>Bloque en caliente (marca y tipo)</t>
  </si>
  <si>
    <t>Número y tipo de cilindros</t>
  </si>
  <si>
    <t>Tipo de granos</t>
  </si>
  <si>
    <t>Peso útil cerrado</t>
  </si>
  <si>
    <t>Tratamientos particulares</t>
  </si>
  <si>
    <t>Обменный курс</t>
  </si>
  <si>
    <t>Перевести в</t>
  </si>
  <si>
    <t xml:space="preserve">Валютная корзина  </t>
  </si>
  <si>
    <t>Валюты</t>
  </si>
  <si>
    <t>Закупка</t>
  </si>
  <si>
    <t>Специфические затраты</t>
  </si>
  <si>
    <t>Прямые/непрямые затраты</t>
  </si>
  <si>
    <t>Эта таблица суммирует все затраты в зависимости от используемой валюты</t>
  </si>
  <si>
    <t>Descrierea sculelor specifice neincluse in pretul piesei</t>
  </si>
  <si>
    <t>Cost scule specifice</t>
  </si>
  <si>
    <t>A27 - Total Ex-Works (devise du devis)</t>
  </si>
  <si>
    <t>A29 - Prix de vente FCA (devise du devis)</t>
  </si>
  <si>
    <t>A27 - Total Ex-Works (in quotation currency)</t>
  </si>
  <si>
    <t>А16 - Производственные брак и ретушь</t>
  </si>
  <si>
    <t>Balancelle peinture</t>
  </si>
  <si>
    <t>Iran - IR</t>
  </si>
  <si>
    <t>Posage de chargement noyaux de fonderie - FON_014</t>
  </si>
  <si>
    <t>Posage chargement noyaux fonderie</t>
  </si>
  <si>
    <t>Roumanie - RO</t>
  </si>
  <si>
    <t>Mandril de cimbreado de tubos</t>
  </si>
  <si>
    <t>Útil de formeado de tubos</t>
  </si>
  <si>
    <t>Molde fundición bajo presión</t>
  </si>
  <si>
    <t>Molde fundición baja presión</t>
  </si>
  <si>
    <t>Coquilla de fundición por gravedad</t>
  </si>
  <si>
    <t>Coquilla de fundición por centrifugado</t>
  </si>
  <si>
    <t>Caja de nucleo tipo frío</t>
  </si>
  <si>
    <t>Caja de núcleo tipo caliente</t>
  </si>
  <si>
    <t>Placas modelos</t>
  </si>
  <si>
    <t>Molde inyección modelo cera perdida</t>
  </si>
  <si>
    <t>Molde de inyección modelo PSE fundición</t>
  </si>
  <si>
    <t>Gabarit ensamblado modelo cera</t>
  </si>
  <si>
    <t>Gabarit ensamblado modelo PSE</t>
  </si>
  <si>
    <t>B13.1 - هزينه هاي حمل و نقل</t>
  </si>
  <si>
    <t>B14 - جمع كل</t>
  </si>
  <si>
    <t>B16 - فروش ضايعات</t>
  </si>
  <si>
    <t>Superficie desarrollada pieza</t>
  </si>
  <si>
    <t>Peso pieza</t>
  </si>
  <si>
    <t>Tiempo de ciclo</t>
  </si>
  <si>
    <t>Prensa empleada (toneladas)</t>
  </si>
  <si>
    <t>Finición (pintura u otra)</t>
  </si>
  <si>
    <t>Dimensiones de mesa "prensa"</t>
  </si>
  <si>
    <t>Embutición</t>
  </si>
  <si>
    <t>Tipo de herramienta</t>
  </si>
  <si>
    <t>Número de piezas por golpe</t>
  </si>
  <si>
    <t xml:space="preserve">Número de puestos </t>
  </si>
  <si>
    <t>Número de puestos de levas</t>
  </si>
  <si>
    <t>Ancho de banda</t>
  </si>
  <si>
    <t>Paso de banda</t>
  </si>
  <si>
    <t>Número de perforaciones en el útil</t>
  </si>
  <si>
    <t>Número de engastes en el útil</t>
  </si>
  <si>
    <t>Peso del útil cerrado</t>
  </si>
  <si>
    <t>Dimesiones del útil cerrado</t>
  </si>
  <si>
    <t>Mesas de preselección de células, no borrar</t>
  </si>
  <si>
    <t>Bloque caliente + conductos abiertos</t>
  </si>
  <si>
    <t>Bloque caliente + conductos pilotados</t>
  </si>
  <si>
    <t>Canales frios</t>
  </si>
  <si>
    <t>Inyección 3 placas</t>
  </si>
  <si>
    <t>Otro</t>
  </si>
  <si>
    <t>Elección</t>
  </si>
  <si>
    <t>1 paso</t>
  </si>
  <si>
    <t>2 pasos</t>
  </si>
  <si>
    <t>3 pasos o con retoques</t>
  </si>
  <si>
    <t>Grano técnico</t>
  </si>
  <si>
    <t>Grano geométrico</t>
  </si>
  <si>
    <t>Micronésie - FM</t>
  </si>
  <si>
    <t>Nauru - NR</t>
  </si>
  <si>
    <t>Niue - NU</t>
  </si>
  <si>
    <t>Nvelle Zélande - NZ</t>
  </si>
  <si>
    <t>Hardware unit tests</t>
  </si>
  <si>
    <t>Tests unitaires Hardware</t>
  </si>
  <si>
    <t>Basic and Applicative software development and unit test</t>
  </si>
  <si>
    <t>El conjunto de reglas relativas a la propiedad intelectual e industrial así como la confidencialidad de condiciones de acceso</t>
  </si>
  <si>
    <t>Dimensional / geometrical inspection gauge - MDC_001</t>
  </si>
  <si>
    <t>Leakage test jig - MDC_002</t>
  </si>
  <si>
    <t>Electrical / electronical inspection fixture - MDC_003</t>
  </si>
  <si>
    <t>Wire &amp; harness test fixture - MDC_004</t>
  </si>
  <si>
    <t>Modification sign mark :</t>
  </si>
  <si>
    <t>Indice d'évolution :</t>
  </si>
  <si>
    <t>Other parts linked to the tool</t>
  </si>
  <si>
    <t>Other linked part 1</t>
  </si>
  <si>
    <t>Other linked part 2</t>
  </si>
  <si>
    <t>Other linked part 3</t>
  </si>
  <si>
    <t>Other linked part 4</t>
  </si>
  <si>
    <t>Other linked part 5</t>
  </si>
  <si>
    <t>A34 - Altele (ambalaj, studii plătite cash,…)</t>
  </si>
  <si>
    <t>MODELARE pentru Turnare</t>
  </si>
  <si>
    <t>PROGRAMARE 3d CAD/ CAM</t>
  </si>
  <si>
    <t>FREZARE</t>
  </si>
  <si>
    <t>CONTROL SCULA (tridimensional, manual)</t>
  </si>
  <si>
    <t>A16 - Rechazos y retoques en la transformación</t>
  </si>
  <si>
    <t>Gastos de estructura fábrica</t>
  </si>
  <si>
    <t>Manejo interno de materiales</t>
  </si>
  <si>
    <t>1 TRANSPORT POUR LIVRAISON DE L'OUTIL vers site de production</t>
  </si>
  <si>
    <t>Cadre/masque pour sérigraphie ou tampon de marquage - HAB_003</t>
  </si>
  <si>
    <t>Cadre sérigraphie/tampon marquage</t>
  </si>
  <si>
    <t>Israël - IL</t>
  </si>
  <si>
    <t>Posage de gainage/encollage textile, film PVC, cuir - HAB_004</t>
  </si>
  <si>
    <t>Instalación de ensamblado para una línea de ensamblado - ASS_007</t>
  </si>
  <si>
    <t>Útil de engastado diversos materiales - ASS_009</t>
  </si>
  <si>
    <t>Otros útiles de ensamblado - ASS_010</t>
  </si>
  <si>
    <t>Medio de prensión para manutención de piezas - PRE_001</t>
  </si>
  <si>
    <t>Medio de control dimensional/geométrico - MDC_001</t>
  </si>
  <si>
    <t>Medio de control estanqueidad - MDC_002</t>
  </si>
  <si>
    <t>Medio de control eléctrico/electrónico - MDC_003</t>
  </si>
  <si>
    <t>Mesa de control cableado - MDC_004</t>
  </si>
  <si>
    <t>A17 - Indirect factory costs</t>
  </si>
  <si>
    <t xml:space="preserve">Workshop structure </t>
  </si>
  <si>
    <t xml:space="preserve">Factory structure </t>
  </si>
  <si>
    <t>A18 - Infrastructure</t>
  </si>
  <si>
    <t>Veuillez indiquer comment voulez vous comptabiliser les monnaies qui ne composent pas le panier de devise</t>
  </si>
  <si>
    <t xml:space="preserve">Purchases </t>
  </si>
  <si>
    <t xml:space="preserve">Head office </t>
  </si>
  <si>
    <t xml:space="preserve">Generic Research and Development </t>
  </si>
  <si>
    <t xml:space="preserve">Licences &amp; Royalties </t>
  </si>
  <si>
    <t>Rebuts de fabrication (%)</t>
  </si>
  <si>
    <t>Machine Maintenance: wages only</t>
  </si>
  <si>
    <t>Tool Maintenance: wages only</t>
  </si>
  <si>
    <t>Devise du devis</t>
  </si>
  <si>
    <t>A26 - Transport vers le site d'enlevement (si different du site de production)</t>
  </si>
  <si>
    <t>A26 - Transport at the loading site (if different of the production site)</t>
  </si>
  <si>
    <t>Outil de conformage / conformation - DIV_003</t>
  </si>
  <si>
    <t>Outil de conformage/conformation</t>
  </si>
  <si>
    <t>Hong Kong - HK</t>
  </si>
  <si>
    <t>Paraguay - PY</t>
  </si>
  <si>
    <t>Pérou - PE</t>
  </si>
  <si>
    <t>Rép.coop.Guyana - GY</t>
  </si>
  <si>
    <t>Затраты на изготовление специфической оснастки(не включая стоимость самой оснастки)</t>
  </si>
  <si>
    <t>Специфические средства, амортизируемые в стоимоть детали</t>
  </si>
  <si>
    <t xml:space="preserve">Расходы на опытные образцы(образцы оснастки и деталей) </t>
  </si>
  <si>
    <t>Расходы на запуск производства</t>
  </si>
  <si>
    <t>Итог(Е1-Е5)</t>
  </si>
  <si>
    <t>E1 - Специфические разработки продукт-процесс (SET)</t>
  </si>
  <si>
    <t>Принимаются в расчет только затраты между Номинацией Пилота проекта и Соглашением  на производство</t>
  </si>
  <si>
    <t>Кол-во часов, соответствующее 1 человеку(полная занятость)</t>
  </si>
  <si>
    <t>Materiale</t>
  </si>
  <si>
    <t>Componente</t>
  </si>
  <si>
    <t>Procese sub-contractate</t>
  </si>
  <si>
    <t>Filiera extruziune simpla</t>
  </si>
  <si>
    <t>Filiera co-extruziune</t>
  </si>
  <si>
    <t xml:space="preserve">Model Slush </t>
  </si>
  <si>
    <t>Matrita slush</t>
  </si>
  <si>
    <t xml:space="preserve">Cadru pt. Powder slush </t>
  </si>
  <si>
    <t xml:space="preserve">Cutie alimentare Powder slush  </t>
  </si>
  <si>
    <t>Matrita compresiune materiale compozite</t>
  </si>
  <si>
    <t xml:space="preserve">Matrita termoformare textil/ PVC/ piele/ covor </t>
  </si>
  <si>
    <t>Matrita termoformare sticla</t>
  </si>
  <si>
    <t xml:space="preserve">Mandrina pt. indoire tevi/ tuburi </t>
  </si>
  <si>
    <t xml:space="preserve">Scula formare tevi/ tuburi </t>
  </si>
  <si>
    <t>Matrita turnare sub presiune</t>
  </si>
  <si>
    <t>Matrita turnare presiune joasa</t>
  </si>
  <si>
    <t>Matrita turnare in cochila prin gravitate</t>
  </si>
  <si>
    <t>Cochila turnare prin centrifugare</t>
  </si>
  <si>
    <t>Matrita cu miez tip camera rece</t>
  </si>
  <si>
    <t xml:space="preserve">Matrita cu miez tip camera calda  </t>
  </si>
  <si>
    <t xml:space="preserve">Placi model pt. turnarea in nisip </t>
  </si>
  <si>
    <t>Matrita injectie model ceara</t>
  </si>
  <si>
    <t>Matrita injectie model turnare PSE</t>
  </si>
  <si>
    <t>Etalon asamblare model ceara</t>
  </si>
  <si>
    <t>Etalon asamblare model PSE</t>
  </si>
  <si>
    <t xml:space="preserve">Dispozitiv asezare miezuri turnare </t>
  </si>
  <si>
    <t xml:space="preserve">Suport dezbatere piese (indepartare nisip) </t>
  </si>
  <si>
    <t>Scula debavurare/ taiere bavuri turnare</t>
  </si>
  <si>
    <t>Scula progresiva/ de urmarire</t>
  </si>
  <si>
    <t>Scule ambutisare tandem/ degrupare</t>
  </si>
  <si>
    <t>Scula ambutisare transfer</t>
  </si>
  <si>
    <t>Scula ambutisare la cald</t>
  </si>
  <si>
    <t xml:space="preserve">Scula fluoturnare/ fluoformare </t>
  </si>
  <si>
    <t>Matrita reprelucrare foi tabla</t>
  </si>
  <si>
    <t>Scula hidroformare</t>
  </si>
  <si>
    <t xml:space="preserve">Scula sertizare/ imbinare foi tabla </t>
  </si>
  <si>
    <t xml:space="preserve">Scula taiere foi tabla </t>
  </si>
  <si>
    <t>Matrita sinterizare</t>
  </si>
  <si>
    <t>Scula de profilare (role pt. indoire tevi)</t>
  </si>
  <si>
    <t xml:space="preserve">Scula taiere metal </t>
  </si>
  <si>
    <t>RHD symmetry</t>
  </si>
  <si>
    <t>Nb of parts per cycle:</t>
  </si>
  <si>
    <t>As-cast part weigth:</t>
  </si>
  <si>
    <t>Lifetime of cavity insert:</t>
  </si>
  <si>
    <t>lifetimes of cavities</t>
  </si>
  <si>
    <t>Nb of dies</t>
  </si>
  <si>
    <t>Choice</t>
  </si>
  <si>
    <t>Tool Cost Breakdown Sheet (IDO sheet)</t>
  </si>
  <si>
    <t>Affectation in a part</t>
  </si>
  <si>
    <t>Technic familly</t>
  </si>
  <si>
    <t>Technic</t>
  </si>
  <si>
    <t xml:space="preserve">(to check the good working </t>
  </si>
  <si>
    <t>of the tool with a trial machine)</t>
  </si>
  <si>
    <t>Weight</t>
  </si>
  <si>
    <t>To be documented in currency of the quotation</t>
  </si>
  <si>
    <t>If currency different from the quotation's :</t>
  </si>
  <si>
    <t xml:space="preserve">Currency used : </t>
  </si>
  <si>
    <t xml:space="preserve">Exchange rate used : </t>
  </si>
  <si>
    <t>BREAKDOWN OF SPECIFIC EXPENSES  (BEFORE SOP)</t>
  </si>
  <si>
    <t>A19 - Taxe şi impozite pe activitate</t>
  </si>
  <si>
    <t>Hot plate welding tool</t>
  </si>
  <si>
    <t>Glue assembled jig</t>
  </si>
  <si>
    <t>Metal welding jig</t>
  </si>
  <si>
    <t>Manual assembly jig</t>
  </si>
  <si>
    <t>Assembly jig for line tray</t>
  </si>
  <si>
    <t>Diverse material crimping tool</t>
  </si>
  <si>
    <t>Other assembly tool</t>
  </si>
  <si>
    <t>VENDOR TOOLING LIST</t>
  </si>
  <si>
    <t>Nom du Fournisseur :</t>
  </si>
  <si>
    <t>N° de compte Fournisseur :</t>
  </si>
  <si>
    <t>A33 -  Utillaje serie espécifico</t>
  </si>
  <si>
    <t>A34 - Otros (acondicionamiento, estudios pagados cash…)</t>
  </si>
  <si>
    <t>FICHA N°2 : DESCOMPOSICIÓN DEL PRECIO DE LAS MATERIAS PRIMAS, COMPONENTES Y SUB-CONTRATACIÓN DE TRANSFORMACIÓN</t>
  </si>
  <si>
    <t>Síntesis</t>
  </si>
  <si>
    <t>Importación</t>
  </si>
  <si>
    <t xml:space="preserve">Selling price for the operation </t>
  </si>
  <si>
    <t>عنوان</t>
  </si>
  <si>
    <t>Descriere scula:</t>
  </si>
  <si>
    <t>Nr. piese pe bataie:</t>
  </si>
  <si>
    <t>Nr. posturi:</t>
  </si>
  <si>
    <t>Nr. posturi cu came:</t>
  </si>
  <si>
    <t>Latime banda:</t>
  </si>
  <si>
    <t>Pasul benzii:</t>
  </si>
  <si>
    <t>Nr. de tarodaje in scula:</t>
  </si>
  <si>
    <t>Nr. de sertizari in scula:</t>
  </si>
  <si>
    <t>Greutate scula inchisa:</t>
  </si>
  <si>
    <t>Informatii economice</t>
  </si>
  <si>
    <t>Informatii suplimentare</t>
  </si>
  <si>
    <t>Informatii privind localizarea fabricatiei pieselor serie</t>
  </si>
  <si>
    <t>Fabricatie scule</t>
  </si>
  <si>
    <t>Alte piese legate de scula</t>
  </si>
  <si>
    <t>NR. DE REFERINTA AL DEVIZULUI STANDARD</t>
  </si>
  <si>
    <t>FISA DESCRIPTIVA PIESA SI SCULA</t>
  </si>
  <si>
    <t>Indice fisa (*):</t>
  </si>
  <si>
    <t>Denumire piesa (*):</t>
  </si>
  <si>
    <t>Reper piesa (*):</t>
  </si>
  <si>
    <t>RHD la fel ca LHD</t>
  </si>
  <si>
    <t>RHD simetric</t>
  </si>
  <si>
    <t>(*) aceste informatii trebuie luate din nomenclatura Renault si trebuie sa fie similare cu oferta comerciala si fisa IDO</t>
  </si>
  <si>
    <t>INSERATI O VEDERE 3D A PIESEI CU DESCRIEREA FIECAREI MISCARI SI DIMENSIUNILE CELE MAI IMPORTANTE IN SENSUL DE DEMULARE SAU BALANS IN MATRITA</t>
  </si>
  <si>
    <t>INSERATI MAI MULTE VEDERI 3D DACA SUNT NECESARE PENTRU DESCRIEREA PIESEI SAU A MISCARILOR</t>
  </si>
  <si>
    <t>Documentati elementele legate de tipul sculei considerate (Injectie sau Ambutisare)</t>
  </si>
  <si>
    <t>Injectie</t>
  </si>
  <si>
    <t>تاريخ اعتبار</t>
  </si>
  <si>
    <t xml:space="preserve">مقدار  </t>
  </si>
  <si>
    <t>واحد پول پيشنهاد قيمت</t>
  </si>
  <si>
    <t xml:space="preserve">قيمت واحد  </t>
  </si>
  <si>
    <t>كاربرگ شماره 3: شرح فرآيند توليد</t>
  </si>
  <si>
    <t>شماره ايستگاه</t>
  </si>
  <si>
    <t>معرفي ماشين آلات</t>
  </si>
  <si>
    <t>نام بازرگاني ماشين آلات</t>
  </si>
  <si>
    <t>نام سازنده ماشين آلات</t>
  </si>
  <si>
    <t>سن ماشين در زمان خريد</t>
  </si>
  <si>
    <t>تعداد قطعات در هر سيكل</t>
  </si>
  <si>
    <t>Version</t>
  </si>
  <si>
    <t>Modifications</t>
  </si>
  <si>
    <t>2011_b1</t>
  </si>
  <si>
    <t>Ajout des langues Farsi et Español Latinoamérica</t>
  </si>
  <si>
    <t>Date</t>
  </si>
  <si>
    <t>Español Latinoamérica</t>
  </si>
  <si>
    <t>Presentar la estructura del costo de una pieza</t>
  </si>
  <si>
    <t>FICHA N°1 : DESCOMPOSICIÓN DEL COSTO DEL PRODUCTO</t>
  </si>
  <si>
    <t>A1 - Fecha de realización del Devis</t>
  </si>
  <si>
    <t>FICHE 3 Process</t>
  </si>
  <si>
    <t>DESCOMPUNERE CHELTUIELI SPECIFICE (inainte de SOP)</t>
  </si>
  <si>
    <t>E7 - Suma (Moneda) - fara marja si cheltuieli financiare</t>
  </si>
  <si>
    <t>E8 - Volum (nr. de piese luate in considerare pt. amortizare costuri)</t>
  </si>
  <si>
    <t>E9 - Durata amortizare (numar de ani)</t>
  </si>
  <si>
    <t>E10 - Cost pe piesa (Moneda/ piesa) fara marja si cheltuieli financiare</t>
  </si>
  <si>
    <t>E11 - Rata actualizare - % (marja si cheltuieli financiare)</t>
  </si>
  <si>
    <t>E12 - Cost pe piesa (Moneda/ piesa) inclusiv marja si cheltuieli financiare</t>
  </si>
  <si>
    <t>Specific expenses</t>
  </si>
  <si>
    <t>Direct/Indirect cost</t>
  </si>
  <si>
    <t>Devises</t>
  </si>
  <si>
    <t>Management of currencies and basket currencies</t>
  </si>
  <si>
    <t>POLAND</t>
  </si>
  <si>
    <t>ROMANIA</t>
  </si>
  <si>
    <t>RUSSIAN FEDERATION</t>
  </si>
  <si>
    <t>SWEDEN</t>
  </si>
  <si>
    <t>TAIWAN, PROVINCE OF CHINA</t>
  </si>
  <si>
    <t>THAILAND</t>
  </si>
  <si>
    <t>TUNISIA</t>
  </si>
  <si>
    <t>TURKEY</t>
  </si>
  <si>
    <t>UKRAINE</t>
  </si>
  <si>
    <t>BOSNIA &amp; HERZEGOVINA</t>
  </si>
  <si>
    <t>LESOTHO</t>
  </si>
  <si>
    <t>KOREA, REPUBLIC OF</t>
  </si>
  <si>
    <t>VENEZUELA</t>
  </si>
  <si>
    <t>Timp suplimentar personal (TSP) (%)</t>
  </si>
  <si>
    <t>Performantele postului de lucru</t>
  </si>
  <si>
    <t>Nr. piese pe ciclu</t>
  </si>
  <si>
    <t>Timp de ciclu brut (cmn) 1 min=100 centiminute</t>
  </si>
  <si>
    <t>Timp frecvential (mn)</t>
  </si>
  <si>
    <t>Simulation Process</t>
  </si>
  <si>
    <t>Application eng. / Studies managers</t>
  </si>
  <si>
    <t>Calculation / Analysis</t>
  </si>
  <si>
    <t>Calculation / Analysis LCC</t>
  </si>
  <si>
    <t xml:space="preserve">3D CAD </t>
  </si>
  <si>
    <t>2D CAD (Styling)</t>
  </si>
  <si>
    <t>Designer</t>
  </si>
  <si>
    <t>Matière carcasse ou bâti :</t>
  </si>
  <si>
    <t>Matière zône travaillantes :</t>
  </si>
  <si>
    <t>Nb postes :</t>
  </si>
  <si>
    <t>Type d'injection :</t>
  </si>
  <si>
    <t>Nb postes à cames :</t>
  </si>
  <si>
    <t>Nb points injection :</t>
  </si>
  <si>
    <t>B13.1 - Coût de transport</t>
  </si>
  <si>
    <t>B13.2 - Taxes et frais de dédouanement</t>
  </si>
  <si>
    <t>B13.3 - Droits de douanes</t>
  </si>
  <si>
    <t>B14 - Total</t>
  </si>
  <si>
    <t xml:space="preserve">B15 - Nbre jours de stock  </t>
  </si>
  <si>
    <t>B16 - Revente et materiaux récuperable</t>
  </si>
  <si>
    <t>B17 - Nombre de jours stock en cours</t>
  </si>
  <si>
    <t>Wax model mold for lost wax casting - FON_008</t>
  </si>
  <si>
    <t>Foam model mold for lost foam casting - FON_009</t>
  </si>
  <si>
    <t>Assembly jig for lost wax models - FON_010</t>
  </si>
  <si>
    <t>Assembly jig for lost foam models - FON_011</t>
  </si>
  <si>
    <t>Loading tray for casting core prints - FON_014</t>
  </si>
  <si>
    <t>Part jig for sand removal - FON_015</t>
  </si>
  <si>
    <t>Scrap cutting tools - FON_016</t>
  </si>
  <si>
    <t>Progressive die - TOL_001</t>
  </si>
  <si>
    <t>Tandem die - TOL_002</t>
  </si>
  <si>
    <t>Transfer die - TOL_003</t>
  </si>
  <si>
    <t>Hot forming die - TOL_004</t>
  </si>
  <si>
    <t>Spinning and flow forming tool - TOL_005</t>
  </si>
  <si>
    <t>Sheet metal re-working die - TOL_006</t>
  </si>
  <si>
    <t>Hydroforming die - TOL_007</t>
  </si>
  <si>
    <t>Hungria - HU</t>
  </si>
  <si>
    <t>Islandia - IS</t>
  </si>
  <si>
    <t>Letonia - LV</t>
  </si>
  <si>
    <t>Luxemburgo - LU</t>
  </si>
  <si>
    <t>Macedonia - MK</t>
  </si>
  <si>
    <t>Moldavia - MD</t>
  </si>
  <si>
    <t>Mónaco - MC</t>
  </si>
  <si>
    <t>Noruega - NO</t>
  </si>
  <si>
    <t>Paises Bajos - NL</t>
  </si>
  <si>
    <t>Rep. Checa - CZ</t>
  </si>
  <si>
    <t>Rumania - RO</t>
  </si>
  <si>
    <t>Reino Unido - GB</t>
  </si>
  <si>
    <t>Serbia/Montenegro. - CS</t>
  </si>
  <si>
    <t>E3 -  (NO CONSIDERADOS COMO UTILLAJE ESPECÍFICO)</t>
  </si>
  <si>
    <t>E4 - COSTES DE LOS PROTOTIPOS ( si se amortizan en el precio pieza)</t>
  </si>
  <si>
    <t>E4A -  UTILLAJES PROTOTIPO DE NECESIDAD RENAULT  ( si se amortizan en el precio pieza)</t>
  </si>
  <si>
    <t>Sri Lanka - LK</t>
  </si>
  <si>
    <t>Suriname - SR</t>
  </si>
  <si>
    <t>Syrie - SY</t>
  </si>
  <si>
    <t>Tadjikistan - TJ</t>
  </si>
  <si>
    <t>Taïwan - TW</t>
  </si>
  <si>
    <t>Thaïlande - TH</t>
  </si>
  <si>
    <t>Turkménistan - TM</t>
  </si>
  <si>
    <t>Viêt Nam - VN</t>
  </si>
  <si>
    <t>Yémen - YE</t>
  </si>
  <si>
    <t>****Amérique du sud****</t>
  </si>
  <si>
    <t>Argentine - AR</t>
  </si>
  <si>
    <t>Bolivie - BO</t>
  </si>
  <si>
    <t>Brésil - BR</t>
  </si>
  <si>
    <t>Chili - CL</t>
  </si>
  <si>
    <t>Colombie - CO</t>
  </si>
  <si>
    <t>Costa Rica - CR</t>
  </si>
  <si>
    <t>Equateur - EC</t>
  </si>
  <si>
    <t>Guatemala - GT</t>
  </si>
  <si>
    <t>Honduras - HN</t>
  </si>
  <si>
    <t>Total E1B</t>
  </si>
  <si>
    <t>Project manager</t>
  </si>
  <si>
    <t>Bhoutan - BT</t>
  </si>
  <si>
    <t>Posage de decoupe jet d'eau - DEC_006</t>
  </si>
  <si>
    <t>Posage de découpe jet d'eau</t>
  </si>
  <si>
    <t>Brunéi Daruss. - BN</t>
  </si>
  <si>
    <t>Posage de découpe laser - DEC_007</t>
  </si>
  <si>
    <t>Posage de découpe laser</t>
  </si>
  <si>
    <t>Cambodge - KH</t>
  </si>
  <si>
    <t>Outil de decoupe joint d'étanchéité - DEC_008</t>
  </si>
  <si>
    <t>Outil découpe joint d'étanchéité</t>
  </si>
  <si>
    <t>Chine - CN</t>
  </si>
  <si>
    <t>- Bug : Correction du bug sur la conversion vers la devise de référence
- Amélioration : Améliorer l'affichage des listes de choix pour les devises (pour voir le début de la liste)
- Amélioratin : Ajout de la liste de choix de la devise de conversion pour les devises autres que celles du panier de devises
- Ajout du choix de la devise pour les machines sur la feuille process (demander au Iranien pour le changement de l'intitulé)
- Amélioration : améliorer l'affichage de la liste des pays
- Amélioration de l'impression
- DS Electronique : mise à jour de la fiche 5 IET en assurant les liens entre le premier tableau de la fiche et le dernier tableau.</t>
  </si>
  <si>
    <t>Devise utilisée pour la valeur de transformation</t>
  </si>
  <si>
    <t>High pressure die casting die</t>
  </si>
  <si>
    <t>Volume de production de référence pour l'amortissement spécifique</t>
  </si>
  <si>
    <t>Hole cutting</t>
  </si>
  <si>
    <t>1 side cutting</t>
  </si>
  <si>
    <t>INSERER UNE VUE 3D DE LA PIECE COMPORTANT L'INDICATION DE CHAQUE MOUVEMENT ET LES DIMENSIONS HORS TOUT PAR RAPPORT AU SENS DE DEMOULAGE OU AU BALANCEMENT DANS L'OUTIL</t>
  </si>
  <si>
    <t>Changeover time (mn)</t>
  </si>
  <si>
    <t>متمم نام بسته بندي تنها اگر نوع قالب = بسته بندي</t>
  </si>
  <si>
    <t>نام قالب يا بسته بندي (بطور خودكار پر ميشود)</t>
  </si>
  <si>
    <t>قيمت واحد</t>
  </si>
  <si>
    <t>قيمت كل (محاسبه بصورت خودكار)</t>
  </si>
  <si>
    <t>توضيحات مربوط به تغيير قيمت</t>
  </si>
  <si>
    <t>تاريخ پرداخت نهايي (طبق توافق توليد انبوه)</t>
  </si>
  <si>
    <t>محل قالب براي توليد انبوه :
1 - Tier 1 production site (supplier in house parts)
2 - Tier n production site (supplier bought out parts)</t>
  </si>
  <si>
    <t>Extrusion plastique - EXT</t>
  </si>
  <si>
    <t>Moule d'injection bi-matiere - PLA_003</t>
  </si>
  <si>
    <t>Moule Inj. Bi-matière</t>
  </si>
  <si>
    <t>Localisation de l'outillage en vie série :
1 - site du Fournisseur de rang 1
(pièces POI fournisseur)
2 - site d'un Fournisseur de rang n
(pièces POE fournisseur)</t>
  </si>
  <si>
    <t>Валюта, используемая для производственных затрат</t>
  </si>
  <si>
    <t xml:space="preserve">Entretien outillages </t>
  </si>
  <si>
    <t xml:space="preserve">Frais de structure atelier </t>
  </si>
  <si>
    <t xml:space="preserve">Achats </t>
  </si>
  <si>
    <t xml:space="preserve">Siège </t>
  </si>
  <si>
    <t xml:space="preserve">Recherche et Développements génériques </t>
  </si>
  <si>
    <t xml:space="preserve">Licences &amp; Redevances </t>
  </si>
  <si>
    <t>Actual production rate per hour (parts/h.)</t>
  </si>
  <si>
    <t>Reworking parts (%)</t>
  </si>
  <si>
    <t>A6.2 - Code douanier (SH : système harmonisé) :</t>
  </si>
  <si>
    <t>E1B</t>
  </si>
  <si>
    <t>Frais d'approche Outillages</t>
  </si>
  <si>
    <t>TOTAL
(E1 à E5)</t>
  </si>
  <si>
    <t xml:space="preserve">Description du poste </t>
  </si>
  <si>
    <t xml:space="preserve">Performances du poste </t>
  </si>
  <si>
    <t>C3</t>
  </si>
  <si>
    <t>Scula taiere circuite electronice PCB</t>
  </si>
  <si>
    <t xml:space="preserve">Scula taiere tevi </t>
  </si>
  <si>
    <t xml:space="preserve">Scula taiere plastic cu lama calda sau rece </t>
  </si>
  <si>
    <t>Dispozitiv taiere cu jet apa</t>
  </si>
  <si>
    <t>Dispozitiv taiere cu laser</t>
  </si>
  <si>
    <t xml:space="preserve">Scula taiere garnituri etanseitate </t>
  </si>
  <si>
    <t xml:space="preserve">Scula perforare/ marcare </t>
  </si>
  <si>
    <t>Dispozitiv uzinare</t>
  </si>
  <si>
    <t xml:space="preserve">Scula de conformare </t>
  </si>
  <si>
    <t>Scula de finisare capete textil</t>
  </si>
  <si>
    <t>Alt tip de scula de retus</t>
  </si>
  <si>
    <t>Suport vopsire</t>
  </si>
  <si>
    <t>Suport piese marcare/ decorare</t>
  </si>
  <si>
    <t>Cadru serigrafie/ tampon marcaj</t>
  </si>
  <si>
    <t>Dispozitiv pt. acoperire/ lipire</t>
  </si>
  <si>
    <t>Scule sudura ultrasunete</t>
  </si>
  <si>
    <t>Scule sudura vibratie</t>
  </si>
  <si>
    <t xml:space="preserve">Scula sudura placa calda </t>
  </si>
  <si>
    <t>Dispozitiv pt. lipire</t>
  </si>
  <si>
    <t>Dispozitiv sudura metal/ sudura cu aliaj</t>
  </si>
  <si>
    <t>Dispozitiv pt. asamblare manuala</t>
  </si>
  <si>
    <t>Dispozitiv asamblare pe linie</t>
  </si>
  <si>
    <t>Scule de sertizare</t>
  </si>
  <si>
    <t xml:space="preserve">Alta scula de asamblare </t>
  </si>
  <si>
    <t>Dispozitiv prindere piesa</t>
  </si>
  <si>
    <t xml:space="preserve">Mijloc de control dimensional/ geometric </t>
  </si>
  <si>
    <t>Mijloc control etanseitate</t>
  </si>
  <si>
    <t>Mijloc control electric/ electronic</t>
  </si>
  <si>
    <t>Masa control cablaj</t>
  </si>
  <si>
    <t>Alt tip de control</t>
  </si>
  <si>
    <t>Ambalaj</t>
  </si>
  <si>
    <t>Tara + cod</t>
  </si>
  <si>
    <t>****Europa****</t>
  </si>
  <si>
    <t>Germania - DE</t>
  </si>
  <si>
    <t>Belgia - BE</t>
  </si>
  <si>
    <t>Bosnia si Hertegovina - BA</t>
  </si>
  <si>
    <t>Cipru - CY</t>
  </si>
  <si>
    <t>Danemarca - DK</t>
  </si>
  <si>
    <t>Spania - ES</t>
  </si>
  <si>
    <t>Fed. Rusa - RU</t>
  </si>
  <si>
    <t>Finlanda - FI</t>
  </si>
  <si>
    <t>Franta - FR</t>
  </si>
  <si>
    <t>Grecia - GR</t>
  </si>
  <si>
    <t>Ungaria - HU</t>
  </si>
  <si>
    <t>Irlanda - IE</t>
  </si>
  <si>
    <t>Islanda - IS</t>
  </si>
  <si>
    <t>Estonia - LV</t>
  </si>
  <si>
    <t>Injection mold for encapsulating inserts - PLA_005</t>
  </si>
  <si>
    <t>Blowing mold - PLA_006</t>
  </si>
  <si>
    <t>Ucraina - UA</t>
  </si>
  <si>
    <t>Afganistan - AF</t>
  </si>
  <si>
    <t>Arabia Saudita - SA</t>
  </si>
  <si>
    <t>Coreea de Sud- KR</t>
  </si>
  <si>
    <t>Emir.Arab.Unite- AE</t>
  </si>
  <si>
    <t>Indonezia - ID</t>
  </si>
  <si>
    <t>Irak - IQ</t>
  </si>
  <si>
    <t>Japonia - JP</t>
  </si>
  <si>
    <t>Iordania - JO</t>
  </si>
  <si>
    <t>Kazahstan - KZ</t>
  </si>
  <si>
    <t>Kirghizstan - KG</t>
  </si>
  <si>
    <t>Malaezia - MY</t>
  </si>
  <si>
    <t>Maldive - MV</t>
  </si>
  <si>
    <t>Filipine - PH</t>
  </si>
  <si>
    <t>Coreea de Nord- KP</t>
  </si>
  <si>
    <t>Siria - SY</t>
  </si>
  <si>
    <t>Thailanda - TH</t>
  </si>
  <si>
    <t>****America de Sud****</t>
  </si>
  <si>
    <t>Brazilia- BR</t>
  </si>
  <si>
    <t>Columbia - CO</t>
  </si>
  <si>
    <t>****America de Nord****</t>
  </si>
  <si>
    <t>Statele Unite ale Americii - US</t>
  </si>
  <si>
    <t>Mexic - MX</t>
  </si>
  <si>
    <t>Africa de Sud- ZA</t>
  </si>
  <si>
    <t>Capul Verde - CV</t>
  </si>
  <si>
    <t>Comore - KM</t>
  </si>
  <si>
    <t>Coasta de Fildes- CI</t>
  </si>
  <si>
    <t>Egipt - EG</t>
  </si>
  <si>
    <t>Etiopia - ET</t>
  </si>
  <si>
    <t>Guineea - GN</t>
  </si>
  <si>
    <t>Guineea Ecuatoriala- GQ</t>
  </si>
  <si>
    <t>PROGRAMACIÓN CFAO</t>
  </si>
  <si>
    <t>FRESADO</t>
  </si>
  <si>
    <t>CONTROL UTILLAJE (Tridimensional, Manuel)</t>
  </si>
  <si>
    <t>PEQUEÑOS MECANIZADOS (</t>
  </si>
  <si>
    <t>PERFORACIÓN</t>
  </si>
  <si>
    <t>ELECTRODO (realización)</t>
  </si>
  <si>
    <t>EROSIÓN CONDUCCIÓN</t>
  </si>
  <si>
    <t>EROSIÓN HILO</t>
  </si>
  <si>
    <t>MONTAJE / AJUSTE</t>
  </si>
  <si>
    <t>PULIDO</t>
  </si>
  <si>
    <t>PUESTA A PUNTO</t>
  </si>
  <si>
    <t>TRADICIONAL o  CN 2D</t>
  </si>
  <si>
    <t>(para un funcionamiento conforme del útil sobre el medio de ensayo)</t>
  </si>
  <si>
    <t>MONTANTE (A)</t>
  </si>
  <si>
    <t>APROVISIONAMIENTOS Y COMPRAS</t>
  </si>
  <si>
    <t>Peso</t>
  </si>
  <si>
    <t>MATERIA</t>
  </si>
  <si>
    <t>COMPONENTES STANDARDS</t>
  </si>
  <si>
    <t>BLOQUE CALIENTE</t>
  </si>
  <si>
    <t>Nr. de masini folosite</t>
  </si>
  <si>
    <t>Investitia unitara a unei masini</t>
  </si>
  <si>
    <t>Molde de soplado - PLA_006</t>
  </si>
  <si>
    <t>Molde de inyección /termocompresión de termodur/SMC - PLA_007</t>
  </si>
  <si>
    <t>Molde de inyección elastomero - PLA _008</t>
  </si>
  <si>
    <t>Molde de inyección carpeta/sandwich - PLA_009</t>
  </si>
  <si>
    <t>Molde de inyección con gas - PLA_010</t>
  </si>
  <si>
    <t>Molde de rotomoldeado - PLA_011</t>
  </si>
  <si>
    <t>Molde de caucho/silicona - MOU_001</t>
  </si>
  <si>
    <t>Molde de inyección PSE/PPE - MOU_002</t>
  </si>
  <si>
    <t>Útil de espumado - MOU_003</t>
  </si>
  <si>
    <t>Útil de extrusión - EXT_001</t>
  </si>
  <si>
    <t>Útil de co-extrusion - EXT_002</t>
  </si>
  <si>
    <t>Modelo Slush - SLU_001</t>
  </si>
  <si>
    <t>Marco Slush - SLU_003</t>
  </si>
  <si>
    <t>Bac de polvo slush - SLU_004</t>
  </si>
  <si>
    <t>Molde de compresión materiales composite/ Woodstock - THE_001</t>
  </si>
  <si>
    <t>Molde de termoformado textil/PVC/piel/alfombra- THE_002</t>
  </si>
  <si>
    <t xml:space="preserve">Referencia GraNO RSAS </t>
  </si>
  <si>
    <t>MONTANTE ( B )</t>
  </si>
  <si>
    <t>COSTE DEL TRANSPORTE FINAL</t>
  </si>
  <si>
    <t>1 TRANSPORTE PARA ENTREGA DEL ÚTIL hacia la planta de producción</t>
  </si>
  <si>
    <t>MONTANTE ( C )</t>
  </si>
  <si>
    <t>Todos los otros gastos de seguimiento, puesta a punto, ensayos, transporte… se amortizan en el precio pieza</t>
  </si>
  <si>
    <t>TOTAL INVERSIÓN</t>
  </si>
  <si>
    <t>MONTANTE ( D ) = (A) + (B) + (C)</t>
  </si>
  <si>
    <t>Scula sertizare materiale diverse - ASS_009</t>
  </si>
  <si>
    <t>Alta scula de asamblare - ASS_010</t>
  </si>
  <si>
    <t>Dispozitiv de prindere pt. incarcare/ descarcare post lucru - PRE_001</t>
  </si>
  <si>
    <t>Автор</t>
  </si>
  <si>
    <t>(заполнить для каждой оснастки)</t>
  </si>
  <si>
    <t>ОБЩАЯ ИНФОРМАЦИЯ</t>
  </si>
  <si>
    <t>Название постащика первого уровня</t>
  </si>
  <si>
    <t>Название производителя</t>
  </si>
  <si>
    <t>Название проекта</t>
  </si>
  <si>
    <t>Поставщик второго уровня</t>
  </si>
  <si>
    <t>Местонахождение производителя</t>
  </si>
  <si>
    <t>Вид технологии</t>
  </si>
  <si>
    <t>Технология</t>
  </si>
  <si>
    <t>Пресс форма</t>
  </si>
  <si>
    <t>Количество слайдов</t>
  </si>
  <si>
    <t>Тип литья и количество порогов</t>
  </si>
  <si>
    <t>Другие инструменты</t>
  </si>
  <si>
    <t>Резка - Штамповка</t>
  </si>
  <si>
    <t>Количество этапов</t>
  </si>
  <si>
    <t>Количество деталей за цикл/удар</t>
  </si>
  <si>
    <t>ПРОИЗВОДСТВЕННЫЙ ПРОЦЕСС</t>
  </si>
  <si>
    <t>Код</t>
  </si>
  <si>
    <t>Ставка</t>
  </si>
  <si>
    <t>Часы</t>
  </si>
  <si>
    <t>Стоимость в локальной валюте</t>
  </si>
  <si>
    <t>Стоимость в валюте сметы</t>
  </si>
  <si>
    <t>XX1</t>
  </si>
  <si>
    <t>XX2</t>
  </si>
  <si>
    <t>XX3</t>
  </si>
  <si>
    <t>XX4</t>
  </si>
  <si>
    <t>XX5</t>
  </si>
  <si>
    <t>XX6</t>
  </si>
  <si>
    <t>XX7</t>
  </si>
  <si>
    <t>XX8</t>
  </si>
  <si>
    <t>XX9</t>
  </si>
  <si>
    <t>EURO ZONE</t>
  </si>
  <si>
    <t>Pays_Devise</t>
  </si>
  <si>
    <t>D</t>
  </si>
  <si>
    <t>Dictionary!A1042:B1095</t>
  </si>
  <si>
    <t>Synthèse du devis (Devise du devis)</t>
  </si>
  <si>
    <t>E5 - COSTURI DEMARAJ</t>
  </si>
  <si>
    <t>Tooling final release  (Yes or No)</t>
  </si>
  <si>
    <t>Maintenance outillage : masse salariale</t>
  </si>
  <si>
    <t>Devis Standard</t>
  </si>
  <si>
    <t>OBJECTIF : Présenter la structure de coût d'une pièce</t>
  </si>
  <si>
    <t>Selection</t>
  </si>
  <si>
    <t>Selection langue</t>
  </si>
  <si>
    <t>Nombre d'h correspondant à 1 ETP chez fournisseur:</t>
  </si>
  <si>
    <t>h/ETP</t>
  </si>
  <si>
    <t>Durée totale mois</t>
  </si>
  <si>
    <t>ANNEE -4</t>
  </si>
  <si>
    <t>ANNEE -3</t>
  </si>
  <si>
    <t>ANNEE -2</t>
  </si>
  <si>
    <t>ANNEE -1</t>
  </si>
  <si>
    <t>(Spécifique au projet)</t>
  </si>
  <si>
    <t>Slovénie - SI</t>
  </si>
  <si>
    <t>Outil emboutissage à chaud</t>
  </si>
  <si>
    <t>Suède - SE</t>
  </si>
  <si>
    <t>Тех. обслуживание оснастки : бюджет на зар. плату</t>
  </si>
  <si>
    <t>Capacité de production annuelle</t>
  </si>
  <si>
    <t>количество рабочих часов в день</t>
  </si>
  <si>
    <t>количество рабочих дней в году</t>
  </si>
  <si>
    <t>Plan de charge en cohérence avec le planning projet (cf. RFQ)</t>
  </si>
  <si>
    <t>E2 - FRAIS APPPROCHE OUTILLAGES (POUR LES PIECES PRODUITES PAR LE FOURNISSEUR RANG1)</t>
  </si>
  <si>
    <t>Sudan - SD</t>
  </si>
  <si>
    <t>Tanzania - TZ</t>
  </si>
  <si>
    <t xml:space="preserve">A1 - Date d'établissement du devis : </t>
  </si>
  <si>
    <t>A1 - Date of establishment of the quotation:</t>
  </si>
  <si>
    <t xml:space="preserve">A1 - Дата составления калькуляции : </t>
  </si>
  <si>
    <t>Nombre de référence pièces différentes produites par cycle de production</t>
  </si>
  <si>
    <t xml:space="preserve">Costuri prototip (necesare Renault sau Nissan) si piese prototip (necesare furnizori) daca sunt amortizate </t>
  </si>
  <si>
    <t>Costuri demaraj</t>
  </si>
  <si>
    <t>TOTAL (E1 la E5)</t>
  </si>
  <si>
    <t>E1 - COST DEZVOLTARE SPECIFICA  PRODUS - PROCES</t>
  </si>
  <si>
    <t>Numai cheltuielile din perioada dintre numirea managerului si inceperea productiei (SOP)</t>
  </si>
  <si>
    <t xml:space="preserve">Nr. de ore ce corespund unui angajat al furnizorului, cu norma intreaga </t>
  </si>
  <si>
    <t xml:space="preserve">Sursa de cheltuieli </t>
  </si>
  <si>
    <t>1. Pilotaj proiect</t>
  </si>
  <si>
    <t>Компрессионная литейная форма для композитных материалов</t>
  </si>
  <si>
    <t>Термоформовочная пресс-форма для текстиля/ПВХ/кожи</t>
  </si>
  <si>
    <t>Термоформовочная пресс-форма для стекла</t>
  </si>
  <si>
    <t>Оправа для гибки шлангов/трубок</t>
  </si>
  <si>
    <t>Технолог процесс/продукт(полная занятость на проекте)</t>
  </si>
  <si>
    <t>traitements particuliers:</t>
  </si>
  <si>
    <t>Mode de contrôle</t>
  </si>
  <si>
    <t>Nbre  de mouvements :</t>
  </si>
  <si>
    <t>Nbre de poste/ machine:</t>
  </si>
  <si>
    <t>Nbre de machines :</t>
  </si>
  <si>
    <t>Autre</t>
  </si>
  <si>
    <t>rhéomoulage</t>
  </si>
  <si>
    <t>Autres</t>
  </si>
  <si>
    <t>Basket currency have a limit of 3 currency, but the estimate can contain it more</t>
  </si>
  <si>
    <t>A8.1 - Logistics on local purchases</t>
  </si>
  <si>
    <t>A8.2 - Taxes on local purchases</t>
  </si>
  <si>
    <t xml:space="preserve">A9 - Gross imported purchases </t>
  </si>
  <si>
    <t>A9.1 - Logistics on imported purchases</t>
  </si>
  <si>
    <t>A9.2 - Taxes and customs clearance expenses on imported purchases</t>
  </si>
  <si>
    <t>A9.3 - Customs duties on imported purchases</t>
  </si>
  <si>
    <t xml:space="preserve">A10 - Resale of materials for recycling </t>
  </si>
  <si>
    <t>Outil de formage tuyaux/tubes - TUB_002</t>
  </si>
  <si>
    <t>Outil de formage tuyaux/tubes</t>
  </si>
  <si>
    <t>Liechtenstein - LI</t>
  </si>
  <si>
    <t>Moule d'injection fonderie haute pression - FON_001</t>
  </si>
  <si>
    <t>Moule fonderie sous pression</t>
  </si>
  <si>
    <t>Lituanie - LT</t>
  </si>
  <si>
    <t>Alta referinta piesa legata 3</t>
  </si>
  <si>
    <t>Alta referinta piesa legata 4</t>
  </si>
  <si>
    <t>Alta referinta piesa legata 5</t>
  </si>
  <si>
    <t>Scule pt. plastic - PLA</t>
  </si>
  <si>
    <t>Alte tipuri de matrite - MOU</t>
  </si>
  <si>
    <t>Extruziune plastica - EXT</t>
  </si>
  <si>
    <t>Number of part per shot :</t>
  </si>
  <si>
    <t>Nb of stage :</t>
  </si>
  <si>
    <t>Nb of cam operation :</t>
  </si>
  <si>
    <t>Coil width :</t>
  </si>
  <si>
    <t>Feed pitch :</t>
  </si>
  <si>
    <t>Nb of tapping in the tool :</t>
  </si>
  <si>
    <t>Nb of crimping in the tool :</t>
  </si>
  <si>
    <t>Número de horas / día</t>
  </si>
  <si>
    <t>Número de días / año</t>
  </si>
  <si>
    <t>Taux horaire effectif d'1 MOD</t>
  </si>
  <si>
    <t>Nombre d'heures de travail effectif d'1 MOD / an</t>
  </si>
  <si>
    <t>Hourly effective rate per PDL</t>
  </si>
  <si>
    <t>هزينه تعميرات و نگهداري ماشين آلات</t>
  </si>
  <si>
    <t>هزينه تعميرات و نگهداري ابزار و قالبها</t>
  </si>
  <si>
    <t>هزينه هاي كارگاه</t>
  </si>
  <si>
    <t>هزينه هاي هماهنگي مربوط به بسته بندي</t>
  </si>
  <si>
    <t>هزينه هاي كارخانه</t>
  </si>
  <si>
    <t>Зажимное приспособление и инструмент ультрозвуковой сварки - ASS_001</t>
  </si>
  <si>
    <t>Зажимное приспособление и инструмент вибрационной сварки - ASS_002</t>
  </si>
  <si>
    <t>Инструмент для гочей сварки пластины - ASS_003</t>
  </si>
  <si>
    <t>Инструмент для сборки клея - ASS_004</t>
  </si>
  <si>
    <t>Инструмент для сварки металла - ASS_005</t>
  </si>
  <si>
    <t>Инструмент для ручной сборки - ASS_006</t>
  </si>
  <si>
    <t>Инструмент сборки для линии - ASS_007</t>
  </si>
  <si>
    <t>Инструмент для обжима разнообразных материалов - ASS_009</t>
  </si>
  <si>
    <t>Другие инструменты сборки - ASS_010</t>
  </si>
  <si>
    <t>Захват для обрабатываемой части - PRE_001</t>
  </si>
  <si>
    <t>Калибр для проверки геометрии/размеров - MDC_001</t>
  </si>
  <si>
    <t>Инструмент для испытаний на утечку  - MDC_002</t>
  </si>
  <si>
    <t>Зажимное приспособление для проверки электрики/электроники - MDC_003</t>
  </si>
  <si>
    <t>Зажимное приспособление для проверки проводев - MDC_004</t>
  </si>
  <si>
    <t>Другие типы контроля - MDC_007</t>
  </si>
  <si>
    <t>Упаковка - EMB_001</t>
  </si>
  <si>
    <t>Короткое наименование</t>
  </si>
  <si>
    <t>Литейная форма пластиковой инъекции</t>
  </si>
  <si>
    <t>Литейная форма текстильного формования</t>
  </si>
  <si>
    <t>Литейная форма для двухкомпонентного литья</t>
  </si>
  <si>
    <t xml:space="preserve">A6.1 - Référence et indice du produit retenus : </t>
  </si>
  <si>
    <t xml:space="preserve">Matières </t>
  </si>
  <si>
    <t xml:space="preserve">Composants </t>
  </si>
  <si>
    <t xml:space="preserve">Sous-traitance de transformation </t>
  </si>
  <si>
    <t xml:space="preserve">Fournitures </t>
  </si>
  <si>
    <t>FRAIS DE TRANSPORT FINAL</t>
  </si>
  <si>
    <t>C01</t>
  </si>
  <si>
    <t>E1A - Часы работы инженерии</t>
  </si>
  <si>
    <t>Расходы</t>
  </si>
  <si>
    <t>1. Управление проектом</t>
  </si>
  <si>
    <t>(специфическое к проекту)</t>
  </si>
  <si>
    <t>2. Разработка и дизайн продукта</t>
  </si>
  <si>
    <t>3. Системные разработки</t>
  </si>
  <si>
    <t>4. Осуществимость производственного процесса с применением специфической оснастки</t>
  </si>
  <si>
    <t>5. Разработка производственного процесса</t>
  </si>
  <si>
    <t>Investissement unitaire du moyen</t>
  </si>
  <si>
    <t>Total en devise du devis</t>
  </si>
  <si>
    <t>Dimensiunile sculei inchise:</t>
  </si>
  <si>
    <t>Tabel de preselectionare celule, a nu se sterge</t>
  </si>
  <si>
    <t>Alegere</t>
  </si>
  <si>
    <t>Overview</t>
  </si>
  <si>
    <t>Synthèse</t>
  </si>
  <si>
    <t>Actual working hours per year per PDL</t>
  </si>
  <si>
    <t>A29 - FCA selling price (in quotation currency)</t>
  </si>
  <si>
    <t>A31 - Selling price DDP (in quotation currency)</t>
  </si>
  <si>
    <t>A29 - Pret vanzare FCA  (in moneda devizului)</t>
  </si>
  <si>
    <t>A31 - Preţ de vânzare DDP  (in moneda devizului)</t>
  </si>
  <si>
    <t>А29 - Цена FCA (в денежной единице калькуляции)</t>
  </si>
  <si>
    <t>A31 - Цена DDP (в денежной единице калькуляции)</t>
  </si>
  <si>
    <t>A29 -  Precio de venta FCA (en devise du devis)</t>
  </si>
  <si>
    <t>A31 - Precio de venta DDP (en devise du devis)</t>
  </si>
  <si>
    <t>Классификация</t>
  </si>
  <si>
    <t>Праворульный</t>
  </si>
  <si>
    <t>Леворульный</t>
  </si>
  <si>
    <t>Общее</t>
  </si>
  <si>
    <t>Да</t>
  </si>
  <si>
    <t>Нет</t>
  </si>
  <si>
    <t>уровень 1</t>
  </si>
  <si>
    <t>уровень N</t>
  </si>
  <si>
    <t>Uruguay - UY</t>
  </si>
  <si>
    <t>Venezuela - VE</t>
  </si>
  <si>
    <t>****Amérique du nord****</t>
  </si>
  <si>
    <t>Bélize - BZ</t>
  </si>
  <si>
    <t>Canada - CA</t>
  </si>
  <si>
    <t>El Salvador - SV</t>
  </si>
  <si>
    <t>Etats-Unis - US</t>
  </si>
  <si>
    <t>Mexique - MX</t>
  </si>
  <si>
    <t>Nicaragua - NI</t>
  </si>
  <si>
    <t>Panama - PA</t>
  </si>
  <si>
    <t>****Afrique****</t>
  </si>
  <si>
    <t>Afrique du Sud - ZA</t>
  </si>
  <si>
    <t>Algérie - DZ</t>
  </si>
  <si>
    <t>Angola - AO</t>
  </si>
  <si>
    <t>Bénin - BJ</t>
  </si>
  <si>
    <t>Botswana - BW</t>
  </si>
  <si>
    <t>Burkina Faso - BF</t>
  </si>
  <si>
    <t>Burundi - BI</t>
  </si>
  <si>
    <t>Cameroun - CM</t>
  </si>
  <si>
    <t>Cap-Vert - CV</t>
  </si>
  <si>
    <t>Comores - KM</t>
  </si>
  <si>
    <t>Congo - CG</t>
  </si>
  <si>
    <t>Côte d'Ivoire - CI</t>
  </si>
  <si>
    <t>Djibouti - DJ</t>
  </si>
  <si>
    <t>Egypte - EG</t>
  </si>
  <si>
    <t>Erythrée - ER</t>
  </si>
  <si>
    <t>Ethiopie - ET</t>
  </si>
  <si>
    <t>Gabon - GA</t>
  </si>
  <si>
    <t>Gambie - GM</t>
  </si>
  <si>
    <t>Ghana - GH</t>
  </si>
  <si>
    <t>Guinée - GN</t>
  </si>
  <si>
    <t>Outil d'hydroformage</t>
  </si>
  <si>
    <t>Ukraine - UA</t>
  </si>
  <si>
    <t>Retusuri de fabricatie (%)</t>
  </si>
  <si>
    <t>Randament operational</t>
  </si>
  <si>
    <t>Descriere atelier</t>
  </si>
  <si>
    <t>Timp deschidere atelier in productie</t>
  </si>
  <si>
    <t>nr. ore/ zi</t>
  </si>
  <si>
    <t>nr. zile/ an</t>
  </si>
  <si>
    <t>Angajamentul postului de lucru in productie pt. toti clientii</t>
  </si>
  <si>
    <t>Nr. schimburi saptamanale</t>
  </si>
  <si>
    <t>Nr. ore de prezenta MOD</t>
  </si>
  <si>
    <t>ore de prezenta MOD/ echipa</t>
  </si>
  <si>
    <t>zile lucrate MOD/ an</t>
  </si>
  <si>
    <t>Nr. ore lucrate efectiv de MOD/ an</t>
  </si>
  <si>
    <t>Cost salarial anual MOD/ persoana</t>
  </si>
  <si>
    <t>Taxa orara efectiva</t>
  </si>
  <si>
    <t>Capacitatea de productie anuala</t>
  </si>
  <si>
    <t>Hot plate welding tool - ASS_003</t>
  </si>
  <si>
    <t>Glue assembled jig - ASS_004</t>
  </si>
  <si>
    <t>Metal welding jig - ASS_005</t>
  </si>
  <si>
    <t>Manual assembly jig - ASS_006</t>
  </si>
  <si>
    <t>Assembly jig for line tray - ASS_007</t>
  </si>
  <si>
    <t>Diverse material crimping tool - ASS_009</t>
  </si>
  <si>
    <t>Other assembly tool - ASS_010</t>
  </si>
  <si>
    <t>E</t>
  </si>
  <si>
    <t>N</t>
  </si>
  <si>
    <t>'Sheet 4 VTL'!G125:G207</t>
  </si>
  <si>
    <t>Sheet 4 VTL'!G125:G135</t>
  </si>
  <si>
    <t>Sheet 4 VTL'!G136:G138</t>
  </si>
  <si>
    <t>Sheet 4 VTL'!G139:G140</t>
  </si>
  <si>
    <t>1 passe</t>
  </si>
  <si>
    <t>Sheet 4 VTL'!G150:G153</t>
  </si>
  <si>
    <t>Sheet 4 VTL'!G164:G172</t>
  </si>
  <si>
    <t>Sheet 4 VTL'!G173:G174</t>
  </si>
  <si>
    <t>Sheet 4 VTL'!G175:G182</t>
  </si>
  <si>
    <t>Sheet 4 VTL'!G183:G187</t>
  </si>
  <si>
    <t>Informations complémentaires</t>
  </si>
  <si>
    <t>Informations sur la localisation de la fabrication des pièces séries</t>
  </si>
  <si>
    <t>Fabrication de l'outillage</t>
  </si>
  <si>
    <t>Autres pièces liées à l'outil</t>
  </si>
  <si>
    <t>Fiche descriptive fournie</t>
  </si>
  <si>
    <t>Désignation sous-ensemble (*)</t>
  </si>
  <si>
    <t>Description de l'outillage spécifique non inclus dans le prix pièce</t>
  </si>
  <si>
    <t>Lifetime of specific tools</t>
  </si>
  <si>
    <t xml:space="preserve">Reference of the associated I.D.O. sheet </t>
  </si>
  <si>
    <t>Type of machine : C = Standard capacity; D = dedicated capacity; SP = specific product capacity</t>
  </si>
  <si>
    <t>Nature du moyen : C = capacitaire standard; D = capacitaire dédié; SP = spécifique produit</t>
  </si>
  <si>
    <t>A4 - Reference volume (in parts per year):</t>
  </si>
  <si>
    <t>A5 - Product description:</t>
  </si>
  <si>
    <t xml:space="preserve">A6.1 - Product reference and revision number: </t>
  </si>
  <si>
    <t>A6.2 - Customs code (HS: harmonized system):</t>
  </si>
  <si>
    <t xml:space="preserve">A8 - Gross local purchases </t>
  </si>
  <si>
    <t xml:space="preserve">Materials </t>
  </si>
  <si>
    <t xml:space="preserve">Components </t>
  </si>
  <si>
    <t xml:space="preserve">Outsourced processing </t>
  </si>
  <si>
    <t xml:space="preserve">A13 - Production Direct labour </t>
  </si>
  <si>
    <t>A14 - Operating and maintenance costs</t>
  </si>
  <si>
    <t xml:space="preserve">Supplies </t>
  </si>
  <si>
    <t>Guinée équator. - GQ</t>
  </si>
  <si>
    <t>Guinée-Bissau - GW</t>
  </si>
  <si>
    <t>Kenya - KE</t>
  </si>
  <si>
    <t>Lesotho - LS</t>
  </si>
  <si>
    <t>Liberia - LR</t>
  </si>
  <si>
    <t>Libye - LY</t>
  </si>
  <si>
    <t>Madagascar - MG</t>
  </si>
  <si>
    <t>Malawi - MW</t>
  </si>
  <si>
    <t>Mali - ML</t>
  </si>
  <si>
    <t>Maroc - MA</t>
  </si>
  <si>
    <t>Mauritanie - MR</t>
  </si>
  <si>
    <t>Mozambique - MZ</t>
  </si>
  <si>
    <t>Namibie - NA</t>
  </si>
  <si>
    <t>Niger - NE</t>
  </si>
  <si>
    <t>Nigeria - NG</t>
  </si>
  <si>
    <t>Ouganda - UG</t>
  </si>
  <si>
    <t>Rép. centrafr. - CF</t>
  </si>
  <si>
    <t>Cell to fill in without impact on calcul</t>
  </si>
  <si>
    <t>Cell to fill in compulsory</t>
  </si>
  <si>
    <t>A13 - Прямые трудовые затраты</t>
  </si>
  <si>
    <t>A14 - Затраты на функционирование и обслуживание</t>
  </si>
  <si>
    <t>Расходные материалы (смазка, пр.)</t>
  </si>
  <si>
    <t>Электроэнергия и газ</t>
  </si>
  <si>
    <t>Español</t>
  </si>
  <si>
    <t>Mantenimiento máquina : Presupuesto anual total</t>
  </si>
  <si>
    <t>Mantenimiento máquina : masa salarial</t>
  </si>
  <si>
    <t>Mantenimiento Utillaje : Presupuesto anual total</t>
  </si>
  <si>
    <t>Mantenimiento utillaje : masa salarial</t>
  </si>
  <si>
    <t>Divisa</t>
  </si>
  <si>
    <t>Tipo de utillaje</t>
  </si>
  <si>
    <t>Celda a completar pero sin ninguna influencia en los cálculos</t>
  </si>
  <si>
    <t>Célula a completar imperativamente</t>
  </si>
  <si>
    <t>CELDA</t>
  </si>
  <si>
    <t>HOJA EXCELL</t>
  </si>
  <si>
    <t>OBJETIVO:</t>
  </si>
  <si>
    <t>Carry Over part (Yes/No)</t>
  </si>
  <si>
    <t>B3 - Coef. au produit</t>
  </si>
  <si>
    <t>%</t>
  </si>
  <si>
    <t>EUR</t>
  </si>
  <si>
    <t>TOTAL</t>
  </si>
  <si>
    <t>GBP</t>
  </si>
  <si>
    <t>FICHE N°3 : DESCRIPTION DU PROCESSUS DE FABRICATION</t>
  </si>
  <si>
    <t>Désignation de l'opération</t>
  </si>
  <si>
    <t>C2</t>
  </si>
  <si>
    <t>Type de moyen</t>
  </si>
  <si>
    <t xml:space="preserve">Nombre de moyens engagés </t>
  </si>
  <si>
    <t>C4</t>
  </si>
  <si>
    <t>Durée de l'amortissement technique</t>
  </si>
  <si>
    <t>FICHE DESCRIPTIVE PIECE ET OUTILLAGE</t>
  </si>
  <si>
    <t>Désignation pièce (*) :</t>
  </si>
  <si>
    <t>Indice Fiche (*) :</t>
  </si>
  <si>
    <t>Repère Pièce (*) :</t>
  </si>
  <si>
    <t>DàG</t>
  </si>
  <si>
    <t>Туркменистан - TM</t>
  </si>
  <si>
    <t>Вьетнам - VN</t>
  </si>
  <si>
    <t>Йемен - YE</t>
  </si>
  <si>
    <t>****Южная Америка****</t>
  </si>
  <si>
    <t>Аргентина - AR</t>
  </si>
  <si>
    <t>Боливия - BO</t>
  </si>
  <si>
    <t>Бразилия - BR</t>
  </si>
  <si>
    <t>Чили - CL</t>
  </si>
  <si>
    <t>Колумбия - CO</t>
  </si>
  <si>
    <t>Коста-Рика - CR</t>
  </si>
  <si>
    <t>Эквадор - EC</t>
  </si>
  <si>
    <t>Гватемала - GT</t>
  </si>
  <si>
    <t>Гондурас - HN</t>
  </si>
  <si>
    <t>Парагвай - PY</t>
  </si>
  <si>
    <t>Перу - PE</t>
  </si>
  <si>
    <t>Гайана - GY</t>
  </si>
  <si>
    <t>Уругвай - UY</t>
  </si>
  <si>
    <t>Венесуэла - VE</t>
  </si>
  <si>
    <t>****Северная Америка****</t>
  </si>
  <si>
    <t>Белиз - BZ</t>
  </si>
  <si>
    <t>Канада - CA</t>
  </si>
  <si>
    <t>Сальвадор - SV</t>
  </si>
  <si>
    <t>Cobapress (Couler Basculer Presser)</t>
  </si>
  <si>
    <t>Forjare lichida</t>
  </si>
  <si>
    <t>Turnare sub presiune sub vid</t>
  </si>
  <si>
    <t>Altele</t>
  </si>
  <si>
    <t>Miez nisip</t>
  </si>
  <si>
    <t>Miez nisip tip Croning</t>
  </si>
  <si>
    <t>Miez ceara</t>
  </si>
  <si>
    <t>Miez ceramic</t>
  </si>
  <si>
    <t>Rasina</t>
  </si>
  <si>
    <t>Metalic</t>
  </si>
  <si>
    <t>Cutie rece</t>
  </si>
  <si>
    <t>Cutie calda</t>
  </si>
  <si>
    <t>Taiere 1 fata</t>
  </si>
  <si>
    <t>Taiere 2 fete</t>
  </si>
  <si>
    <t>Aer in aer</t>
  </si>
  <si>
    <t>Aer in apa</t>
  </si>
  <si>
    <t>DEVIZ IDO (FISA DESCOMPUNERE PRET SCULE)</t>
  </si>
  <si>
    <t>Completat de:</t>
  </si>
  <si>
    <t>(A se completa pentru fiecare scula)</t>
  </si>
  <si>
    <t>CARACTERISTICI GENERALE</t>
  </si>
  <si>
    <t>Denumire piesa fabricata:</t>
  </si>
  <si>
    <t>Referinta piesa cumparata:</t>
  </si>
  <si>
    <t>Furnizor rang 1:</t>
  </si>
  <si>
    <t>Nume fabricant scule:</t>
  </si>
  <si>
    <t>Afectare unei piese</t>
  </si>
  <si>
    <t>Constituant normat:</t>
  </si>
  <si>
    <t>Furnizor rang 2:</t>
  </si>
  <si>
    <t>Localizare fabricant scula:</t>
  </si>
  <si>
    <t>Familia tehnica:</t>
  </si>
  <si>
    <t>Tehnica</t>
  </si>
  <si>
    <t>Matrita injectie:</t>
  </si>
  <si>
    <t>Tip injectie si nr. Puncte de injectie:</t>
  </si>
  <si>
    <t>Alte scule:</t>
  </si>
  <si>
    <t>Stanta decupare - ambutisare:</t>
  </si>
  <si>
    <t>Nr. de posturi:</t>
  </si>
  <si>
    <t>PROCES DE FABRICATIE</t>
  </si>
  <si>
    <t>Cod</t>
  </si>
  <si>
    <t>Taxa orara</t>
  </si>
  <si>
    <t>Nr. Ore</t>
  </si>
  <si>
    <t>COST in moneda locala</t>
  </si>
  <si>
    <t>COST in moneda devizului</t>
  </si>
  <si>
    <t>PROIECTARE (plansa, CAD)</t>
  </si>
  <si>
    <t>DIV</t>
  </si>
  <si>
    <t>EMB</t>
  </si>
  <si>
    <t>EXT</t>
  </si>
  <si>
    <t>FON</t>
  </si>
  <si>
    <t>HAB</t>
  </si>
  <si>
    <t>MDC</t>
  </si>
  <si>
    <t>MOU</t>
  </si>
  <si>
    <t>PLA</t>
  </si>
  <si>
    <t>PRE</t>
  </si>
  <si>
    <t>Rang</t>
  </si>
  <si>
    <t>SLU</t>
  </si>
  <si>
    <t>THE</t>
  </si>
  <si>
    <t>TOL</t>
  </si>
  <si>
    <t>TUB</t>
  </si>
  <si>
    <t>type_doutillage</t>
  </si>
  <si>
    <t>Gripper for part handling or work station loading/unloading - PRE_001</t>
  </si>
  <si>
    <t>Brunei Daruss. - BN</t>
  </si>
  <si>
    <t>Cambodia - KH</t>
  </si>
  <si>
    <t>China - CN</t>
  </si>
  <si>
    <t>South Korea - KR</t>
  </si>
  <si>
    <t>India - IN</t>
  </si>
  <si>
    <t>Indonesia - ID</t>
  </si>
  <si>
    <t>Israel - IL</t>
  </si>
  <si>
    <t>Japan - JP</t>
  </si>
  <si>
    <t>Jordan - JO</t>
  </si>
  <si>
    <t>Kyrgyzstan - KG</t>
  </si>
  <si>
    <t>Kuwait - KW</t>
  </si>
  <si>
    <t>Lebanon - LB</t>
  </si>
  <si>
    <t>Malaysia - MY</t>
  </si>
  <si>
    <t>Mongolia - MN</t>
  </si>
  <si>
    <t>Nepal - NP</t>
  </si>
  <si>
    <t>Uzbekistan  - UZ</t>
  </si>
  <si>
    <t>North Korea - KP</t>
  </si>
  <si>
    <t>Singapore - SG</t>
  </si>
  <si>
    <t>Syria - SY</t>
  </si>
  <si>
    <t>Tajikistan - TJ</t>
  </si>
  <si>
    <t>Thailand - TH</t>
  </si>
  <si>
    <t>Turkmenistan - TM</t>
  </si>
  <si>
    <t>A30.3 - Customs duties</t>
  </si>
  <si>
    <t>A33 - Specific tools for mass production</t>
  </si>
  <si>
    <t>A27 - Total Ex-Works  (in moneda devizului)</t>
  </si>
  <si>
    <t>А27 - Цена EXW (в денежной единице калькуляции)</t>
  </si>
  <si>
    <t>A27 - Total Ex-works (en devise du devis)</t>
  </si>
  <si>
    <t>2ème devise du panier de devises</t>
  </si>
  <si>
    <t>2nd currency of basket currencies</t>
  </si>
  <si>
    <t>Seuls sont pris en compte les dépenses entre la Lettre de Nomination Pilote et l'Accord de Fabrication (AF)</t>
  </si>
  <si>
    <t>Chad - TD</t>
  </si>
  <si>
    <t>Tunisia - TN</t>
  </si>
  <si>
    <t>Zambia - ZM</t>
  </si>
  <si>
    <t>Cathegorization</t>
  </si>
  <si>
    <t>Short name</t>
  </si>
  <si>
    <t>Plastic injection mold</t>
  </si>
  <si>
    <t>Textile overmolding inj. mold</t>
  </si>
  <si>
    <t>Bi-material inj. mold</t>
  </si>
  <si>
    <t>Tri-material inj. mold</t>
  </si>
  <si>
    <t>Валютная корзина ограничивается тремя валютами, но смета может содержать более трех валют</t>
  </si>
  <si>
    <t>Укажите как вы хотите учитывать те валюты, которые не входят в валютную корзину</t>
  </si>
  <si>
    <t>Менеджмент валюты</t>
  </si>
  <si>
    <t>Малави - MW</t>
  </si>
  <si>
    <t>Мали - ML</t>
  </si>
  <si>
    <t>Марокко - MA</t>
  </si>
  <si>
    <t>Мавритания - MR</t>
  </si>
  <si>
    <t>Мозамбик - MZ</t>
  </si>
  <si>
    <t>Намибия - NA</t>
  </si>
  <si>
    <t>Нигер - NE</t>
  </si>
  <si>
    <t>Нигерия - NG</t>
  </si>
  <si>
    <t>Уганда - UG</t>
  </si>
  <si>
    <t>Центрально-Африканская Республика - CF</t>
  </si>
  <si>
    <t>Демократическая Республика Конго - CD</t>
  </si>
  <si>
    <t>Руанда - RW</t>
  </si>
  <si>
    <t>Сенегал - SN</t>
  </si>
  <si>
    <t>Сьерра-Леоне - SL</t>
  </si>
  <si>
    <t>Сомали - SO</t>
  </si>
  <si>
    <t>Судан - SD</t>
  </si>
  <si>
    <t>Свазиленд - SZ</t>
  </si>
  <si>
    <t>Танзания - TZ</t>
  </si>
  <si>
    <t>Чад - TD</t>
  </si>
  <si>
    <t>Того - TG</t>
  </si>
  <si>
    <t>Тунис - TN</t>
  </si>
  <si>
    <t>Замбия - ZM</t>
  </si>
  <si>
    <t>Зимбабве - ZW</t>
  </si>
  <si>
    <t>****Австралия и Океания****</t>
  </si>
  <si>
    <t>Австралия - AU</t>
  </si>
  <si>
    <t>Total Cost</t>
  </si>
  <si>
    <t>Nature of the resource</t>
  </si>
  <si>
    <t>Indicate the code of the currency and the exchange rate which you wish to use for the calculation of the quotation compare to the quotation currency.</t>
  </si>
  <si>
    <t>Uniquement Français-Anglais</t>
  </si>
  <si>
    <t>Uniquement Français - Anglais</t>
  </si>
  <si>
    <t>Инвестиции в единицу оборудования :</t>
  </si>
  <si>
    <t>Frame for powder Slush - SLU_003</t>
  </si>
  <si>
    <t>Powder slush feeding box - SLU_004</t>
  </si>
  <si>
    <t>Composite material compression mold - THE_001</t>
  </si>
  <si>
    <t>Thermoforming mold for textile/PVC/skin - THE_002</t>
  </si>
  <si>
    <t>Thermoforming mold for glass - THE_003</t>
  </si>
  <si>
    <t>Guineea-Bissau - GW</t>
  </si>
  <si>
    <t>Libia - LY</t>
  </si>
  <si>
    <t>Mozambic - MZ</t>
  </si>
  <si>
    <t>Rep.Central Africana  - CF</t>
  </si>
  <si>
    <t>Rep. Dem. Congo - CD</t>
  </si>
  <si>
    <t>Ciad - TD</t>
  </si>
  <si>
    <t>****Pacific****</t>
  </si>
  <si>
    <t>Fiji - FJ</t>
  </si>
  <si>
    <t>Noua Zeelanda - NZ</t>
  </si>
  <si>
    <t>****Caraibe****</t>
  </si>
  <si>
    <t>Saudi Arabia - SA</t>
  </si>
  <si>
    <t>Armenia - AM</t>
  </si>
  <si>
    <t>Bahrain - BH</t>
  </si>
  <si>
    <t>Bhutan - BT</t>
  </si>
  <si>
    <t>Outils de reprise divers - DIV</t>
  </si>
  <si>
    <t>Part description</t>
  </si>
  <si>
    <t>Type of tooling</t>
  </si>
  <si>
    <t>Type of process</t>
  </si>
  <si>
    <t xml:space="preserve">50% Amount </t>
  </si>
  <si>
    <t>Subcontracted YES/NO (if Yes, Subcontractor name)</t>
  </si>
  <si>
    <t>Prototype Name</t>
  </si>
  <si>
    <t>Cost per unit</t>
  </si>
  <si>
    <t>سبد واحد پولي تنها به 3 واحد پولي محدود است اما برآورد مي تواند شامل بيش از 3 واحد باشد</t>
  </si>
  <si>
    <t>نرخ تبديل ارز</t>
  </si>
  <si>
    <t>تبديل شود به</t>
  </si>
  <si>
    <t>واحدهاي پولي</t>
  </si>
  <si>
    <t>خريد</t>
  </si>
  <si>
    <t>هزينه هاي خاص</t>
  </si>
  <si>
    <t>هزينه مستقيم / غيرمستقيم</t>
  </si>
  <si>
    <t>واحد پول هزينه هاي سربار</t>
  </si>
  <si>
    <t>دومين واحد پولي سبد</t>
  </si>
  <si>
    <t>سومين واحد پولي سبد</t>
  </si>
  <si>
    <t>مبلغ به ازاي هر واحد پول</t>
  </si>
  <si>
    <t>Other type of control - MDC_007</t>
  </si>
  <si>
    <t>Packaging - EMB_001</t>
  </si>
  <si>
    <t>Process Type</t>
  </si>
  <si>
    <t>Plastic tools - PLA</t>
  </si>
  <si>
    <t>Other types of molds - MOU</t>
  </si>
  <si>
    <t>Plastic extrusion - EXT</t>
  </si>
  <si>
    <t>Powder Slush - SLU</t>
  </si>
  <si>
    <t>Exchange rate</t>
  </si>
  <si>
    <t>Devises Utilisées</t>
  </si>
  <si>
    <t>Verification</t>
  </si>
  <si>
    <t>Finition (peinture ou autre) :</t>
  </si>
  <si>
    <t>Dimensions outil fermé :</t>
  </si>
  <si>
    <t>Dimensions de table "presse"</t>
  </si>
  <si>
    <t>Tools Manufacturing, Supply and Management Costs</t>
  </si>
  <si>
    <t>США - US</t>
  </si>
  <si>
    <t>Мексика - MX</t>
  </si>
  <si>
    <t>Никарагуа - NI</t>
  </si>
  <si>
    <t>Панама - PA</t>
  </si>
  <si>
    <t>****Африка****</t>
  </si>
  <si>
    <t>ЮАР - ZA</t>
  </si>
  <si>
    <t>Алжир - DZ</t>
  </si>
  <si>
    <t>Ангола - AO</t>
  </si>
  <si>
    <t>Бенин - BJ</t>
  </si>
  <si>
    <t>Ботсвана - BW</t>
  </si>
  <si>
    <t>Буркина-Фасо - BF</t>
  </si>
  <si>
    <t>Бурунди - BI</t>
  </si>
  <si>
    <t>Камерун - CM</t>
  </si>
  <si>
    <t>Кабо-Верде - CV</t>
  </si>
  <si>
    <t>Коморы - KM</t>
  </si>
  <si>
    <t>Конго - CG</t>
  </si>
  <si>
    <t>Кот д'Ивуар - CI</t>
  </si>
  <si>
    <t>Джибути - DJ</t>
  </si>
  <si>
    <t>Египет - EG</t>
  </si>
  <si>
    <t>Эритрея - ER</t>
  </si>
  <si>
    <t>Эфиопия - ET</t>
  </si>
  <si>
    <t>Габон - GA</t>
  </si>
  <si>
    <t>Гамбия - GM</t>
  </si>
  <si>
    <t>Гана - GH</t>
  </si>
  <si>
    <t>Гвинейская Республика - GN</t>
  </si>
  <si>
    <t>Экваториальная Гвинея - GQ</t>
  </si>
  <si>
    <t>Гвинея-Биссау - GW</t>
  </si>
  <si>
    <t>Кения - KE</t>
  </si>
  <si>
    <t>Лесото - LS</t>
  </si>
  <si>
    <t>Либерия - LR</t>
  </si>
  <si>
    <t>Ливия - LY</t>
  </si>
  <si>
    <t>Мадагаскар - MG</t>
  </si>
  <si>
    <t>C6</t>
  </si>
  <si>
    <t>C8</t>
  </si>
  <si>
    <t>RENAULT Serial Tool Number if existing 
(in case of modification only)</t>
  </si>
  <si>
    <t>N° RENAULT si outillage déjà immatriculé
(cas de modification seulement)</t>
  </si>
  <si>
    <t>Process type</t>
  </si>
  <si>
    <t>Number</t>
  </si>
  <si>
    <t>Tooling type</t>
  </si>
  <si>
    <t>% LHD</t>
  </si>
  <si>
    <t>Number of cavities in the tool or Number of parts per shot</t>
  </si>
  <si>
    <t>% RHD</t>
  </si>
  <si>
    <t>level of experience (T1 =&gt; T4 / I1 =&gt; I4)</t>
  </si>
  <si>
    <t xml:space="preserve">Hourly rate </t>
  </si>
  <si>
    <t>Montant par devise</t>
  </si>
  <si>
    <t>Matrita turnare inalta presiune - FON_001</t>
  </si>
  <si>
    <t>Matrita turnare joasa presiune - FON_002</t>
  </si>
  <si>
    <t>Turnare in cochila prin gravitate - FON_003</t>
  </si>
  <si>
    <t>Turnare in cochila prin centrifugare - FON_004</t>
  </si>
  <si>
    <t>Matrita cu miez tip camera rece - FON_005</t>
  </si>
  <si>
    <t>Matrita cu miez tip camera calda  - FON_006</t>
  </si>
  <si>
    <t>Placi model pt. turnarea in nisip - FON_007</t>
  </si>
  <si>
    <t>Matrita injectie ceara (turnare ceara) - FON_008</t>
  </si>
  <si>
    <t>Matrita injectie PSE (turnare spuma) - FON_009</t>
  </si>
  <si>
    <t>Dispozitiv asamblare pt. modele ceara - FON_010</t>
  </si>
  <si>
    <t>Dispozitiv asamblare pt. modele spuma - FON_011</t>
  </si>
  <si>
    <t>Dispozitiv asezare miezuri turnare - FON_014</t>
  </si>
  <si>
    <t>Suport dezbatere piese (indepartare nisip) - FON_015</t>
  </si>
  <si>
    <t>Scule debavurare/ taiere maselota - FON_016</t>
  </si>
  <si>
    <t>Matrita progresiva - TOL_001</t>
  </si>
  <si>
    <t>Matrita tandem (scule ambutisare tandem sau scule degrupate) - TOL_ 002</t>
  </si>
  <si>
    <t>Matrita transfer (scula de ambutisare transfer) - TOL_003</t>
  </si>
  <si>
    <t>Matrita ambutisare la cald - TOL_004</t>
  </si>
  <si>
    <t>Scula fluoturnare/ fluoformare - TOL_005</t>
  </si>
  <si>
    <t>Matriţa re-prelucrare foi tabla - TOL_006</t>
  </si>
  <si>
    <t>Matrita hidroformare - TOL_007</t>
  </si>
  <si>
    <t>Scula sertizare/ imbinare foi tabla - TOL_008</t>
  </si>
  <si>
    <t>Scula taiere foi tabla - TOL_009</t>
  </si>
  <si>
    <t>Matrita de sinterizare - AUT_001</t>
  </si>
  <si>
    <t>Scule profilare pt. indoire tevi - AUT_005</t>
  </si>
  <si>
    <t>Scula taiere metal - DEC_001</t>
  </si>
  <si>
    <t>ARGENTINA</t>
  </si>
  <si>
    <t>AUSTRALIA</t>
  </si>
  <si>
    <t>BRAZIL</t>
  </si>
  <si>
    <t>BULGARIA</t>
  </si>
  <si>
    <t>CANADA</t>
  </si>
  <si>
    <t>CHILE</t>
  </si>
  <si>
    <t>CHINA</t>
  </si>
  <si>
    <t>COLOMBIA</t>
  </si>
  <si>
    <t>CROATIA</t>
  </si>
  <si>
    <t>CZECH REPUBLIC</t>
  </si>
  <si>
    <t>DENMARK</t>
  </si>
  <si>
    <t>EGYPT</t>
  </si>
  <si>
    <t>HONG KONG</t>
  </si>
  <si>
    <t>HUNGARY</t>
  </si>
  <si>
    <t>INDIA</t>
  </si>
  <si>
    <t>INDONESIA</t>
  </si>
  <si>
    <t>IRAN</t>
  </si>
  <si>
    <t>ISRAEL</t>
  </si>
  <si>
    <t>JAPAN</t>
  </si>
  <si>
    <t>MALAYSIA</t>
  </si>
  <si>
    <t>MEXICO</t>
  </si>
  <si>
    <t>MOROCCO</t>
  </si>
  <si>
    <t>NORWAY</t>
  </si>
  <si>
    <t>PAKISTAN</t>
  </si>
  <si>
    <t>PHILIPPINES</t>
  </si>
  <si>
    <t>Стоимость специфической оснастки</t>
  </si>
  <si>
    <t>Количество используемой оснастки</t>
  </si>
  <si>
    <t>Кол-во гнезд/штампов в одной оснастке</t>
  </si>
  <si>
    <t xml:space="preserve">Итог </t>
  </si>
  <si>
    <t>E8 - Volume annuel (nombre de pièces prises en compte pour l'amortissement des coûts)</t>
  </si>
  <si>
    <t>E8 - Annual volume  (number of parts considered for costs depreciation)</t>
  </si>
  <si>
    <t>E9 - Depreciation duration (number of years)</t>
  </si>
  <si>
    <t>E10 - Cost per part (Currency/part) free of margin and financial charges</t>
  </si>
  <si>
    <t>E11 - Actualization rate - % (margin and financial charges)</t>
  </si>
  <si>
    <t>E12 - Cost per part (Currency/part) including margin and financial charges</t>
  </si>
  <si>
    <t>B14 - Итоговая стоимость в локальной денежной единице</t>
  </si>
  <si>
    <t>B17 - Склад по незавершенному пр-ву, дни</t>
  </si>
  <si>
    <t>Nombre d'heures de présence MOD :</t>
  </si>
  <si>
    <t>Gestion des monnaies</t>
  </si>
  <si>
    <t>Support pièce marquage/décoration</t>
  </si>
  <si>
    <t>Iraq - IQ</t>
  </si>
  <si>
    <t>Bangladesh - BD</t>
  </si>
  <si>
    <t>Nb and description of hydrolics jacks :</t>
  </si>
  <si>
    <t>Цена матариаал детали (кг)</t>
  </si>
  <si>
    <t>Тощина детали (мм)</t>
  </si>
  <si>
    <t>Площадь проекции детали в п/ф (см2)</t>
  </si>
  <si>
    <t>Развернутая поверхность (см2)</t>
  </si>
  <si>
    <t>вес детали (гр)</t>
  </si>
  <si>
    <t>время цикла (смин)</t>
  </si>
  <si>
    <t>Тоннаж пресса (Тонн)</t>
  </si>
  <si>
    <t>завершение отделки детали (покраска, др)</t>
  </si>
  <si>
    <t>Размеры стола пресса (на который утсанавливается п/ф)</t>
  </si>
  <si>
    <t>Штамповка</t>
  </si>
  <si>
    <t>Описание оснастки</t>
  </si>
  <si>
    <t>Количество деталей за удар</t>
  </si>
  <si>
    <t>Число операций</t>
  </si>
  <si>
    <t>Количество операций с кулачковым механизмом</t>
  </si>
  <si>
    <t>Ширина рулона</t>
  </si>
  <si>
    <t>Шаг подачи ленты</t>
  </si>
  <si>
    <t>Количество инструментов для нарезания резьбы</t>
  </si>
  <si>
    <t>Количество инструментов обжатия в п/ф</t>
  </si>
  <si>
    <t>Не стирать информацию, указанную ниже</t>
  </si>
  <si>
    <t>Горячие каналы + сопло прямого впрыска</t>
  </si>
  <si>
    <t>Горячие каналы + сопло с заслоном</t>
  </si>
  <si>
    <t>Холодные каналы</t>
  </si>
  <si>
    <t>Литье(3 пластины)</t>
  </si>
  <si>
    <t>Другие типы</t>
  </si>
  <si>
    <t>1 шаг</t>
  </si>
  <si>
    <t>2 шага</t>
  </si>
  <si>
    <t>3 шага или с отладкой</t>
  </si>
  <si>
    <t>"Техническое" зернение (тип эрозии)</t>
  </si>
  <si>
    <t>Геометрическое зернение</t>
  </si>
  <si>
    <t>Прогрессивный</t>
  </si>
  <si>
    <t>Трансфертный</t>
  </si>
  <si>
    <t>Тандем</t>
  </si>
  <si>
    <t>Другое</t>
  </si>
  <si>
    <t>Металлическое литье</t>
  </si>
  <si>
    <t>Описание деталей пресс-формы</t>
  </si>
  <si>
    <t>Количество гнезд</t>
  </si>
  <si>
    <t>Developed surface of part (cm²) :</t>
  </si>
  <si>
    <t>Moneda utilizata pt. valoarea de transformare</t>
  </si>
  <si>
    <t>Moneda utilizata pt. cheltuielile generale</t>
  </si>
  <si>
    <t>Время цикла (сантиминута : 1 мин=100 сантиминут)</t>
  </si>
  <si>
    <t>Кол-во деталей за один цикл</t>
  </si>
  <si>
    <t>اطلاعات زير را پاك نكنيد</t>
  </si>
  <si>
    <t>A32 - Prototipuri (piese + scule) folosite pentru Renault, Nissan sau  AVTOVAZ</t>
  </si>
  <si>
    <t>A32 - Опытные образцы (детали+оснастка) для RENAULT / NISSAN / AVTOVAZ</t>
  </si>
  <si>
    <t>A32 - Prototipos (pieza+ utillajes) para uso de Renault, Nissan o AVTOVAZ</t>
  </si>
  <si>
    <t>A28.2 Clearance expenses</t>
  </si>
  <si>
    <t>Denmark - DK</t>
  </si>
  <si>
    <t>Spain - ES</t>
  </si>
  <si>
    <t>Estonia - EE</t>
  </si>
  <si>
    <t>Russia - RU</t>
  </si>
  <si>
    <t>Finland - FI</t>
  </si>
  <si>
    <t>Georgia - GE</t>
  </si>
  <si>
    <t>Descripción del utillaje específico no incluido en el precio pieza</t>
  </si>
  <si>
    <t>Montante del utillaje específico</t>
  </si>
  <si>
    <t>Número de utillajes específicos</t>
  </si>
  <si>
    <t>Número de huellas</t>
  </si>
  <si>
    <t>Duración de la vida del utillaje (número de piezas)</t>
  </si>
  <si>
    <t>Referencia ficha IDO</t>
  </si>
  <si>
    <t>Descriptive sheet provided</t>
  </si>
  <si>
    <t>Supplier name :</t>
  </si>
  <si>
    <t>Supplier account number :</t>
  </si>
  <si>
    <t>Furnituri</t>
  </si>
  <si>
    <t>Energie şi fluide</t>
  </si>
  <si>
    <t>Întreţinere maşini</t>
  </si>
  <si>
    <t>Întreţinere utilaje</t>
  </si>
  <si>
    <t>Structură atelier</t>
  </si>
  <si>
    <t>Structură uzină</t>
  </si>
  <si>
    <t>Cumpărări</t>
  </si>
  <si>
    <t>Sediu administrativ</t>
  </si>
  <si>
    <t>Cercetare &amp; Dezvoltare generică</t>
  </si>
  <si>
    <t>Licenţe şi redevenţe</t>
  </si>
  <si>
    <t>Cantitate</t>
  </si>
  <si>
    <t>Document 53860-05-007</t>
  </si>
  <si>
    <t>Greece - GR</t>
  </si>
  <si>
    <t>Hungary - HU</t>
  </si>
  <si>
    <t>Ireland - IE</t>
  </si>
  <si>
    <t>Gestion des monnaies et du panier de devises</t>
  </si>
  <si>
    <t>Géorgie - GE</t>
  </si>
  <si>
    <t>Cadre Slush - SLU_003</t>
  </si>
  <si>
    <t>Cadre slush</t>
  </si>
  <si>
    <t>Grèce - GR</t>
  </si>
  <si>
    <t>Bac à poudre slush - SLU_004</t>
  </si>
  <si>
    <t>Outil de decoupe plastique, lame chaude ou froide - DEC_005</t>
  </si>
  <si>
    <t>Outil de découpe plastique</t>
  </si>
  <si>
    <t xml:space="preserve">All the provisions relative to intellectual and industrial property as well as to confidentiality contained </t>
  </si>
  <si>
    <t>in Conditions of Access and Use of  RENAULT Suppliers Portal must apply to the present document.</t>
  </si>
  <si>
    <t xml:space="preserve">Amount </t>
  </si>
  <si>
    <t>Plant 1</t>
  </si>
  <si>
    <t>Comments</t>
  </si>
  <si>
    <t>FICHE 2 Achats</t>
  </si>
  <si>
    <t>B3 - Coef. per product</t>
  </si>
  <si>
    <t>Emboutissage / travail de la tôle - TOL</t>
  </si>
  <si>
    <t>ТАБЛИЦА N°1 : КАЛЬКУЛЯЦИЯ СЕБЕСТОИМОСТИ ДЕТАЛИ</t>
  </si>
  <si>
    <t>НАЗВАНИЕ ПОСТАВЩИКА</t>
  </si>
  <si>
    <t xml:space="preserve">СОСТАВЛЕНО (Ф.И.О.) : </t>
  </si>
  <si>
    <t>A4 - Объемы производства (деталей в год) :</t>
  </si>
  <si>
    <t>A5 - Наименование детали :</t>
  </si>
  <si>
    <t>Seal cutting tool</t>
  </si>
  <si>
    <t>Piercing / punching tool</t>
  </si>
  <si>
    <t>Machining jig</t>
  </si>
  <si>
    <t>Cure jig</t>
  </si>
  <si>
    <t>Edge finishing tool</t>
  </si>
  <si>
    <t>Other type of re-working tool</t>
  </si>
  <si>
    <t>Painting hanger</t>
  </si>
  <si>
    <t>if ok verification = 0</t>
  </si>
  <si>
    <t>Reference of standard quotation</t>
  </si>
  <si>
    <t>RHD same as LHD</t>
  </si>
  <si>
    <t>Vatican - VA</t>
  </si>
  <si>
    <t>Outil de decoupe tôle - TOL_009</t>
  </si>
  <si>
    <t>Outil de decoupe tôle</t>
  </si>
  <si>
    <t>****Asie****</t>
  </si>
  <si>
    <t>Engagement du poste de travail en production tout client (%)</t>
  </si>
  <si>
    <t>C26</t>
  </si>
  <si>
    <t>C28</t>
  </si>
  <si>
    <t>THB</t>
  </si>
  <si>
    <t>TND</t>
  </si>
  <si>
    <t>TRY</t>
  </si>
  <si>
    <t>TWD</t>
  </si>
  <si>
    <t>UAH</t>
  </si>
  <si>
    <t>VEB</t>
  </si>
  <si>
    <t>ZAR</t>
  </si>
  <si>
    <t>Liste des devises</t>
  </si>
  <si>
    <t>Currency_ISO_4217</t>
  </si>
  <si>
    <t>Description of specific tool not included in the part price</t>
  </si>
  <si>
    <t>A16 - Rebuts et retouches de transformation</t>
  </si>
  <si>
    <t>A25 - Packaging</t>
  </si>
  <si>
    <t>A28.2 - Frais de dédouanement</t>
  </si>
  <si>
    <t>A30.1 - Downstream Logistics</t>
  </si>
  <si>
    <t xml:space="preserve">Cosul cu valute </t>
  </si>
  <si>
    <t>Valute</t>
  </si>
  <si>
    <t>Cumparare</t>
  </si>
  <si>
    <t>Celula de completat, fara impact asupra calculului</t>
  </si>
  <si>
    <t>Celula ce trebuie neaparat completata</t>
  </si>
  <si>
    <t>Celula</t>
  </si>
  <si>
    <t>Obiectiv:</t>
  </si>
  <si>
    <t>Prezentarea structurii de cost a unei piese</t>
  </si>
  <si>
    <t>Fisa nr. 1:  DESCOMPUNERE COST PRODUS</t>
  </si>
  <si>
    <t>NUME FURNIZOR:</t>
  </si>
  <si>
    <t>NR. CONT FURNIZOR:</t>
  </si>
  <si>
    <t>LOCALIZARE UNITATE DE PRODUCTIE:</t>
  </si>
  <si>
    <t>Tara</t>
  </si>
  <si>
    <t>Oras</t>
  </si>
  <si>
    <t>A1 - Data completarii devizului:</t>
  </si>
  <si>
    <t>A2 - Perioada de valabilitate a informatiilor devizului</t>
  </si>
  <si>
    <t>A4 - Volum de producţie</t>
  </si>
  <si>
    <t>A5 - Descrierea produsului:</t>
  </si>
  <si>
    <t>A6.1 - Indice si referinta produs:</t>
  </si>
  <si>
    <t>Otros tipos de moldes - MOU</t>
  </si>
  <si>
    <t>Extrusión plástica - EXT</t>
  </si>
  <si>
    <t>Termoformados / Termocompresión - THE</t>
  </si>
  <si>
    <t>Trabajos de tubos y perfiles - TUB</t>
  </si>
  <si>
    <t>Útiles de fundición - FON</t>
  </si>
  <si>
    <t>Embutición / Trabajo de chapa - TOL</t>
  </si>
  <si>
    <t>Otras transformaciones de metales - TUB</t>
  </si>
  <si>
    <t>Otros útiles de corte - DEC</t>
  </si>
  <si>
    <t>Útiles de recogida diversos - DIV</t>
  </si>
  <si>
    <t>Decoración / Habillage - HAB</t>
  </si>
  <si>
    <t>Medios de ensamblado - ASS</t>
  </si>
  <si>
    <t>Prensión - PRE</t>
  </si>
  <si>
    <t>Medios de control - MDC</t>
  </si>
  <si>
    <t>Embalaje - EMB</t>
  </si>
  <si>
    <t>Molde de inyección termoplástica - PLA_001</t>
  </si>
  <si>
    <t>Molde de inyección sobre textil/revestimiento - PLA_002</t>
  </si>
  <si>
    <t>Molde de inyección bi-materia - PLA_003</t>
  </si>
  <si>
    <t>Molde de inyección tri-materia - PLA 004</t>
  </si>
  <si>
    <t>Molde de inyección con sobremoldeado insertado - PLA_005</t>
  </si>
  <si>
    <t>Compras</t>
  </si>
  <si>
    <t>Sede</t>
  </si>
  <si>
    <t>Investigación &amp; Desarrollo genéricos</t>
  </si>
  <si>
    <t>Licencias &amp; Royalty</t>
  </si>
  <si>
    <t>Planta 1</t>
  </si>
  <si>
    <t>A25 - Embalaje</t>
  </si>
  <si>
    <t>A28.2 - Gastos de adunas</t>
  </si>
  <si>
    <t>currencies basket</t>
  </si>
  <si>
    <t>Attention: Ne  pas changer les hypothèses de choix de la langue et des monnaies sans une vérification de toutes les lignes</t>
  </si>
  <si>
    <t xml:space="preserve">Caution: Do not change hypothesis of language or currency without total lines check </t>
  </si>
  <si>
    <t>Outil de découpe des tubes</t>
  </si>
  <si>
    <t>Outil de découpe textile/tapis</t>
  </si>
  <si>
    <t>Outil de découpe métal</t>
  </si>
  <si>
    <t>Autre référence pièce liée 1</t>
  </si>
  <si>
    <t>Autre référence pièce liée 2</t>
  </si>
  <si>
    <t>Autre référence pièce liée 3</t>
  </si>
  <si>
    <t>Autre référence pièce liée 4</t>
  </si>
  <si>
    <t>Autre référence pièce liée 5</t>
  </si>
  <si>
    <t>Co-extrusion die - EXT_002</t>
  </si>
  <si>
    <t>Matrita co-extruziune - EXT_002</t>
  </si>
  <si>
    <t>Ко-экструзионный штамп - EXT_002</t>
  </si>
  <si>
    <t>Nombre d'opérateurs postés (MOD)</t>
  </si>
  <si>
    <t>Informations économiques</t>
  </si>
  <si>
    <t>Suppression du coefficient d'opération dans la formule de la ligne C35.
Blocage du coefficient au produit à un entier positif
Blocage du coefficient de transformation à un nombre positif
Changement dans la feuille process du total par transformation : pour visualiser le cout de chaque transfo indépendemment du coef de transfo (même logique que dans MGV2)
Dans la feuille achat, on impose que l'unité d'achats, de l'unité de quantité engagée et quantité nette soient la même pour les achats de matière.
Correction d'un bug dans la VTL (liste tooling type ne fonctionnant pas correctement, lié à un problème de nommage des listes)
Changement de la formule du calcul de la rondelle d'amortissement dans la feuille transformation : On enlève la notion d'ancienneté du moyen à la date d'acquisition. En effet, ce terme risquait d'entrainer une annulation du dénominateur et donc de créer une erreur dans le calcul)</t>
  </si>
  <si>
    <t>Synthesis of the Standard Quotation (in quotation currency)</t>
  </si>
  <si>
    <t>Síntesis de la Cotización estándar (en divisas de cotización)</t>
  </si>
  <si>
    <t>Sinteza citatul standard (în citat monedă)</t>
  </si>
  <si>
    <t>Синтез Стандартной котировки (в валюту котировки)</t>
  </si>
  <si>
    <t>2011_b2.3</t>
  </si>
  <si>
    <r>
      <rPr>
        <sz val="11"/>
        <rFont val="SimSun"/>
        <family val="2"/>
      </rPr>
      <t>中文</t>
    </r>
  </si>
  <si>
    <t xml:space="preserve">A10-材料回收转售 </t>
  </si>
  <si>
    <t>B16-材料回收转售</t>
  </si>
  <si>
    <t>钢制芯盒数量：</t>
  </si>
  <si>
    <t>日本語</t>
    <rPh sb="0" eb="3">
      <t>にほんご</t>
    </rPh>
    <phoneticPr fontId="24" type="noConversion"/>
  </si>
  <si>
    <t>目的：</t>
    <rPh sb="0" eb="2">
      <t>もくてき</t>
    </rPh>
    <phoneticPr fontId="24" type="noConversion"/>
  </si>
  <si>
    <t>製品のコスト構造を記述</t>
    <rPh sb="0" eb="2">
      <t>せいひん</t>
    </rPh>
    <rPh sb="6" eb="8">
      <t>こうぞう</t>
    </rPh>
    <rPh sb="9" eb="11">
      <t>きじゅつ</t>
    </rPh>
    <phoneticPr fontId="24" type="noConversion"/>
  </si>
  <si>
    <t>国</t>
    <rPh sb="0" eb="1">
      <t>くに</t>
    </rPh>
    <phoneticPr fontId="24" type="noConversion"/>
  </si>
  <si>
    <t>通貨コード</t>
    <rPh sb="0" eb="2">
      <t>つうか</t>
    </rPh>
    <phoneticPr fontId="24" type="noConversion"/>
  </si>
  <si>
    <t>為替レート</t>
    <rPh sb="0" eb="2">
      <t>かわせ</t>
    </rPh>
    <phoneticPr fontId="24" type="noConversion"/>
  </si>
  <si>
    <t>に変換</t>
    <rPh sb="1" eb="3">
      <t>へんかん</t>
    </rPh>
    <phoneticPr fontId="24" type="noConversion"/>
  </si>
  <si>
    <r>
      <t>SHEET No.1</t>
    </r>
    <r>
      <rPr>
        <sz val="11"/>
        <rFont val="ＭＳ Ｐゴシック"/>
        <family val="3"/>
        <charset val="128"/>
      </rPr>
      <t>：製品ｺｽﾄ明細</t>
    </r>
  </si>
  <si>
    <t>ｻﾌﾟﾗｲﾔ名：</t>
  </si>
  <si>
    <t>ｻﾌﾟﾗｲﾔ番号：</t>
    <rPh sb="6" eb="8">
      <t>ばんごう</t>
    </rPh>
    <phoneticPr fontId="3" type="noConversion"/>
  </si>
  <si>
    <t>製造工場所在地：</t>
  </si>
  <si>
    <t>市</t>
    <rPh sb="0" eb="1">
      <t>し</t>
    </rPh>
    <phoneticPr fontId="24" type="noConversion"/>
  </si>
  <si>
    <t>作成者名：</t>
  </si>
  <si>
    <r>
      <t xml:space="preserve">A4 - </t>
    </r>
    <r>
      <rPr>
        <sz val="11"/>
        <rFont val="ＭＳ Ｐゴシック"/>
        <family val="3"/>
        <charset val="128"/>
      </rPr>
      <t>前提数量（個</t>
    </r>
    <r>
      <rPr>
        <sz val="11"/>
        <rFont val="Arial"/>
        <family val="2"/>
      </rPr>
      <t>/</t>
    </r>
    <r>
      <rPr>
        <sz val="11"/>
        <rFont val="ＭＳ Ｐゴシック"/>
        <family val="3"/>
        <charset val="128"/>
      </rPr>
      <t>年）：</t>
    </r>
  </si>
  <si>
    <r>
      <t xml:space="preserve">A6.1 - </t>
    </r>
    <r>
      <rPr>
        <sz val="11"/>
        <rFont val="ＭＳ Ｐゴシック"/>
        <family val="3"/>
        <charset val="128"/>
      </rPr>
      <t>部品番号及び変更番号：</t>
    </r>
  </si>
  <si>
    <r>
      <t xml:space="preserve">A6.2 - </t>
    </r>
    <r>
      <rPr>
        <sz val="11"/>
        <rFont val="ＭＳ Ｐゴシック"/>
        <family val="3"/>
        <charset val="128"/>
      </rPr>
      <t>関税ｺｰﾄﾞ（国際統一商品分類）</t>
    </r>
    <r>
      <rPr>
        <sz val="11"/>
        <rFont val="Arial"/>
        <family val="2"/>
      </rPr>
      <t>:</t>
    </r>
  </si>
  <si>
    <t>金額</t>
  </si>
  <si>
    <t>ｺﾒﾝﾄ</t>
  </si>
  <si>
    <t>水光熱費</t>
  </si>
  <si>
    <t>設備保全費</t>
  </si>
  <si>
    <t>型･治工具保全費</t>
  </si>
  <si>
    <t>購買経費</t>
  </si>
  <si>
    <t>本社費</t>
  </si>
  <si>
    <t>ﾗｲｾﾝｽや特許の使用料</t>
  </si>
  <si>
    <r>
      <t>工場</t>
    </r>
    <r>
      <rPr>
        <sz val="11"/>
        <rFont val="Arial"/>
        <family val="2"/>
      </rPr>
      <t xml:space="preserve"> 1</t>
    </r>
  </si>
  <si>
    <r>
      <t>SHEET No.2</t>
    </r>
    <r>
      <rPr>
        <sz val="11"/>
        <rFont val="ＭＳ Ｐゴシック"/>
        <family val="3"/>
        <charset val="128"/>
      </rPr>
      <t>：原材料購入費、部品購入費及び外注委託作業費用の詳細</t>
    </r>
  </si>
  <si>
    <r>
      <t xml:space="preserve">B3 - </t>
    </r>
    <r>
      <rPr>
        <sz val="11"/>
        <rFont val="ＭＳ Ｐゴシック"/>
        <family val="3"/>
        <charset val="128"/>
      </rPr>
      <t>完成品に使用する個数</t>
    </r>
  </si>
  <si>
    <r>
      <t>SHEET No. 3</t>
    </r>
    <r>
      <rPr>
        <sz val="11"/>
        <rFont val="ＭＳ Ｐゴシック"/>
        <family val="3"/>
        <charset val="128"/>
      </rPr>
      <t>：製造工程詳細</t>
    </r>
  </si>
  <si>
    <t>工程No</t>
    <rPh sb="0" eb="2">
      <t>こうてい</t>
    </rPh>
    <phoneticPr fontId="24" type="noConversion"/>
  </si>
  <si>
    <t>工程の使用係数</t>
    <rPh sb="0" eb="2">
      <t>こうてい</t>
    </rPh>
    <rPh sb="3" eb="5">
      <t>しよう</t>
    </rPh>
    <rPh sb="5" eb="7">
      <t>けいすう</t>
    </rPh>
    <phoneticPr fontId="3" type="noConversion"/>
  </si>
  <si>
    <t>工程名</t>
    <rPh sb="0" eb="2">
      <t>こうてい</t>
    </rPh>
    <rPh sb="2" eb="3">
      <t>めい</t>
    </rPh>
    <phoneticPr fontId="3" type="noConversion"/>
  </si>
  <si>
    <t>生産設備の種類</t>
  </si>
  <si>
    <t>生産設備の商品名</t>
  </si>
  <si>
    <t>生産設備ﾒｰｶｰ名</t>
  </si>
  <si>
    <r>
      <t>生産設備の種類：</t>
    </r>
    <r>
      <rPr>
        <sz val="11"/>
        <rFont val="Arial"/>
        <family val="2"/>
      </rPr>
      <t xml:space="preserve">C = </t>
    </r>
    <r>
      <rPr>
        <sz val="11"/>
        <rFont val="ＭＳ Ｐゴシック"/>
        <family val="3"/>
        <charset val="128"/>
      </rPr>
      <t>汎用設備、</t>
    </r>
    <r>
      <rPr>
        <sz val="11"/>
        <rFont val="Arial"/>
        <family val="2"/>
      </rPr>
      <t xml:space="preserve">D = </t>
    </r>
    <r>
      <rPr>
        <sz val="11"/>
        <rFont val="ＭＳ Ｐゴシック"/>
        <family val="3"/>
        <charset val="128"/>
      </rPr>
      <t>準汎用設備、</t>
    </r>
    <r>
      <rPr>
        <sz val="11"/>
        <rFont val="Arial"/>
        <family val="2"/>
      </rPr>
      <t xml:space="preserve">PS = </t>
    </r>
    <r>
      <rPr>
        <sz val="11"/>
        <rFont val="ＭＳ Ｐゴシック"/>
        <family val="3"/>
        <charset val="128"/>
      </rPr>
      <t>専用設備</t>
    </r>
  </si>
  <si>
    <t>使用する生産設備の数</t>
  </si>
  <si>
    <r>
      <t>生産設備</t>
    </r>
    <r>
      <rPr>
        <sz val="11"/>
        <rFont val="Arial"/>
        <family val="2"/>
      </rPr>
      <t>1</t>
    </r>
    <r>
      <rPr>
        <sz val="11"/>
        <rFont val="ＭＳ Ｐゴシック"/>
        <family val="3"/>
        <charset val="128"/>
      </rPr>
      <t>台あたりの投資額</t>
    </r>
  </si>
  <si>
    <t>設備導入時の使用通貨</t>
    <rPh sb="0" eb="2">
      <t>せつび</t>
    </rPh>
    <rPh sb="2" eb="4">
      <t>どうにゅう</t>
    </rPh>
    <rPh sb="4" eb="5">
      <t>じ</t>
    </rPh>
    <rPh sb="6" eb="8">
      <t>しよう</t>
    </rPh>
    <rPh sb="8" eb="10">
      <t>つうか</t>
    </rPh>
    <phoneticPr fontId="3" type="noConversion"/>
  </si>
  <si>
    <t>生産設備導入費用</t>
    <phoneticPr fontId="3" type="noConversion"/>
  </si>
  <si>
    <t>生産設備導入日</t>
  </si>
  <si>
    <t>導入時点での生産設備の経過年数（中古設備の場合）</t>
  </si>
  <si>
    <t>生産設備の新規購入相当価格</t>
  </si>
  <si>
    <t>設備の分類別償却期間 (年)</t>
  </si>
  <si>
    <t>製造工程の作業員の数</t>
  </si>
  <si>
    <t>SPT（人数割り増し）(%)</t>
    <rPh sb="4" eb="6">
      <t>にんずう</t>
    </rPh>
    <rPh sb="6" eb="7">
      <t>わ</t>
    </rPh>
    <rPh sb="8" eb="9">
      <t>ま</t>
    </rPh>
    <phoneticPr fontId="3" type="noConversion"/>
  </si>
  <si>
    <t>生産設備の能力</t>
  </si>
  <si>
    <t>1ｻｲｸﾙの生産個数（個/ｻｲｸﾙ）</t>
    <rPh sb="11" eb="12">
      <t>こ</t>
    </rPh>
    <phoneticPr fontId="3" type="noConversion"/>
  </si>
  <si>
    <t>ｻｲｸﾙﾀｲﾑ（分/100）</t>
  </si>
  <si>
    <t>ﾚｷﾞｭﾗｰﾒﾝﾃﾅﾝｽ時間（分）</t>
  </si>
  <si>
    <t>2ﾚｷﾞｭﾗｰﾒﾝﾃﾅﾝｽ間の生産数量（個）</t>
  </si>
  <si>
    <t>１時間あたりの生産能力（個/時間）</t>
    <rPh sb="12" eb="13">
      <t>こ</t>
    </rPh>
    <rPh sb="14" eb="16">
      <t>じかん</t>
    </rPh>
    <phoneticPr fontId="3" type="noConversion"/>
  </si>
  <si>
    <t>不測の設備停止時間（%）</t>
  </si>
  <si>
    <t>段取り替え時間 (分)</t>
  </si>
  <si>
    <t>１ﾊﾞｯﾁあたりの生産部品数（個/ﾊﾞｯﾁ）</t>
    <rPh sb="15" eb="16">
      <t>こ</t>
    </rPh>
    <phoneticPr fontId="3" type="noConversion"/>
  </si>
  <si>
    <t>1時間あたりの実生産個数（個/時間）</t>
  </si>
  <si>
    <t>製造工程のｽｸﾗｯﾌﾟ発生率（%）</t>
  </si>
  <si>
    <t>製造工程のﾘﾜｰｸ発生率（%）</t>
  </si>
  <si>
    <t>生産工程稼動状況</t>
  </si>
  <si>
    <t>工場の操業状況</t>
    <rPh sb="3" eb="5">
      <t>そうぎょう</t>
    </rPh>
    <rPh sb="5" eb="7">
      <t>じょうきょう</t>
    </rPh>
    <phoneticPr fontId="3" type="noConversion"/>
  </si>
  <si>
    <t>1日あたりの操業時間</t>
    <rPh sb="6" eb="8">
      <t>そうぎょう</t>
    </rPh>
    <phoneticPr fontId="3" type="noConversion"/>
  </si>
  <si>
    <t>1年あたりの操業日数</t>
    <rPh sb="6" eb="8">
      <t>そうぎょう</t>
    </rPh>
    <phoneticPr fontId="3" type="noConversion"/>
  </si>
  <si>
    <t>全ての納入先を含めた操業度（%）</t>
    <rPh sb="10" eb="12">
      <t>そうぎょう</t>
    </rPh>
    <rPh sb="12" eb="13">
      <t>ど</t>
    </rPh>
    <phoneticPr fontId="3" type="noConversion"/>
  </si>
  <si>
    <t>1週間あたりのｼﾌﾄ数</t>
  </si>
  <si>
    <t>直接作業員の勤務状況</t>
    <rPh sb="8" eb="10">
      <t>じょうきょう</t>
    </rPh>
    <phoneticPr fontId="3" type="noConversion"/>
  </si>
  <si>
    <t>ｼﾌﾄ毎の拘束時間</t>
    <rPh sb="5" eb="7">
      <t>こうそく</t>
    </rPh>
    <phoneticPr fontId="3" type="noConversion"/>
  </si>
  <si>
    <t>1年あたりの勤務日数</t>
    <rPh sb="6" eb="8">
      <t>きんむ</t>
    </rPh>
    <phoneticPr fontId="3" type="noConversion"/>
  </si>
  <si>
    <t>直接作業員1人あたりの年間実勤務時間</t>
    <rPh sb="14" eb="16">
      <t>きんむ</t>
    </rPh>
    <phoneticPr fontId="3" type="noConversion"/>
  </si>
  <si>
    <t>直接作業員1人あたりの年間労務費</t>
    <rPh sb="13" eb="15">
      <t>ろうむ</t>
    </rPh>
    <rPh sb="15" eb="16">
      <t>ひ</t>
    </rPh>
    <phoneticPr fontId="3" type="noConversion"/>
  </si>
  <si>
    <t>通貨マネジメント</t>
    <rPh sb="0" eb="2">
      <t>つうか</t>
    </rPh>
    <phoneticPr fontId="24" type="noConversion"/>
  </si>
  <si>
    <t>目的： 部品のコスト構造の説明</t>
    <rPh sb="0" eb="2">
      <t>もくてき</t>
    </rPh>
    <rPh sb="4" eb="6">
      <t>ぶひん</t>
    </rPh>
    <rPh sb="10" eb="12">
      <t>こうぞう</t>
    </rPh>
    <rPh sb="13" eb="15">
      <t>せつめい</t>
    </rPh>
    <phoneticPr fontId="24" type="noConversion"/>
  </si>
  <si>
    <t>選択</t>
    <rPh sb="0" eb="2">
      <t>せんたく</t>
    </rPh>
    <phoneticPr fontId="24" type="noConversion"/>
  </si>
  <si>
    <t>タイトル</t>
    <phoneticPr fontId="24" type="noConversion"/>
  </si>
  <si>
    <t>入力するセル(計算には影響しない)</t>
    <rPh sb="0" eb="2">
      <t>にゅうりょく</t>
    </rPh>
    <rPh sb="7" eb="9">
      <t>けいさん</t>
    </rPh>
    <rPh sb="11" eb="13">
      <t>えいきょう</t>
    </rPh>
    <phoneticPr fontId="24" type="noConversion"/>
  </si>
  <si>
    <t>入力必須のセル</t>
    <rPh sb="0" eb="2">
      <t>にゅうりょく</t>
    </rPh>
    <rPh sb="2" eb="4">
      <t>ひっす</t>
    </rPh>
    <phoneticPr fontId="24" type="noConversion"/>
  </si>
  <si>
    <t>入力不要</t>
    <rPh sb="0" eb="2">
      <t>にゅうりょく</t>
    </rPh>
    <rPh sb="2" eb="4">
      <t>ふよう</t>
    </rPh>
    <phoneticPr fontId="24" type="noConversion"/>
  </si>
  <si>
    <t>ファイル内のデータで計算されるセル</t>
    <rPh sb="4" eb="5">
      <t>ない</t>
    </rPh>
    <rPh sb="10" eb="12">
      <t>けいさん</t>
    </rPh>
    <phoneticPr fontId="24" type="noConversion"/>
  </si>
  <si>
    <t>合計</t>
    <rPh sb="0" eb="2">
      <t>ごうけい</t>
    </rPh>
    <phoneticPr fontId="24" type="noConversion"/>
  </si>
  <si>
    <t>カラーコード</t>
    <phoneticPr fontId="24" type="noConversion"/>
  </si>
  <si>
    <t>A27.1 - 完成品輸送費用</t>
    <rPh sb="8" eb="11">
      <t>かんせいひん</t>
    </rPh>
    <rPh sb="11" eb="14">
      <t>ゆそうひ</t>
    </rPh>
    <rPh sb="14" eb="15">
      <t>よう</t>
    </rPh>
    <phoneticPr fontId="3" type="noConversion"/>
  </si>
  <si>
    <t>A27.2 - 完成品輸送に要する税金及び通関費用</t>
    <rPh sb="8" eb="11">
      <t>かんせいひん</t>
    </rPh>
    <rPh sb="11" eb="13">
      <t>ゆそう</t>
    </rPh>
    <rPh sb="14" eb="15">
      <t>よう</t>
    </rPh>
    <rPh sb="17" eb="19">
      <t>ぜいきん</t>
    </rPh>
    <phoneticPr fontId="3" type="noConversion"/>
  </si>
  <si>
    <t>A27.3 - 完成品輸送に要する関税</t>
    <rPh sb="17" eb="19">
      <t>かんぜい</t>
    </rPh>
    <phoneticPr fontId="3" type="noConversion"/>
  </si>
  <si>
    <t>通貨</t>
    <rPh sb="0" eb="2">
      <t>つうか</t>
    </rPh>
    <phoneticPr fontId="24" type="noConversion"/>
  </si>
  <si>
    <t>積み地</t>
    <rPh sb="0" eb="1">
      <t>つ</t>
    </rPh>
    <rPh sb="2" eb="3">
      <t>ち</t>
    </rPh>
    <phoneticPr fontId="24" type="noConversion"/>
  </si>
  <si>
    <t>マイナス値</t>
    <rPh sb="4" eb="5">
      <t>ち</t>
    </rPh>
    <phoneticPr fontId="24" type="noConversion"/>
  </si>
  <si>
    <t>購入</t>
    <rPh sb="0" eb="2">
      <t>こうにゅう</t>
    </rPh>
    <phoneticPr fontId="24" type="noConversion"/>
  </si>
  <si>
    <t>特定の費用</t>
  </si>
  <si>
    <t>直接/間接の費用</t>
    <rPh sb="0" eb="2">
      <t>ちょくせつ</t>
    </rPh>
    <rPh sb="3" eb="5">
      <t>かんせつ</t>
    </rPh>
    <rPh sb="6" eb="8">
      <t>ひよう</t>
    </rPh>
    <phoneticPr fontId="24" type="noConversion"/>
  </si>
  <si>
    <t>このテーブルは全費用の通貨別の集計</t>
    <rPh sb="7" eb="8">
      <t>ぜん</t>
    </rPh>
    <rPh sb="8" eb="10">
      <t>ひよう</t>
    </rPh>
    <rPh sb="11" eb="13">
      <t>つうか</t>
    </rPh>
    <rPh sb="13" eb="14">
      <t>べつ</t>
    </rPh>
    <rPh sb="15" eb="17">
      <t>しゅうけい</t>
    </rPh>
    <phoneticPr fontId="24" type="noConversion"/>
  </si>
  <si>
    <t>このテーブルは全費用のCurrency basketの通貨別の集計</t>
    <rPh sb="7" eb="8">
      <t>ぜん</t>
    </rPh>
    <rPh sb="8" eb="10">
      <t>ひよう</t>
    </rPh>
    <rPh sb="27" eb="29">
      <t>つうか</t>
    </rPh>
    <rPh sb="29" eb="30">
      <t>べつ</t>
    </rPh>
    <rPh sb="31" eb="33">
      <t>しゅうけい</t>
    </rPh>
    <phoneticPr fontId="24" type="noConversion"/>
  </si>
  <si>
    <t>製造費の通貨</t>
    <rPh sb="0" eb="3">
      <t>せいぞうひ</t>
    </rPh>
    <rPh sb="4" eb="6">
      <t>つうか</t>
    </rPh>
    <phoneticPr fontId="24" type="noConversion"/>
  </si>
  <si>
    <t>一般経費の通貨</t>
    <rPh sb="5" eb="7">
      <t>つうか</t>
    </rPh>
    <phoneticPr fontId="24" type="noConversion"/>
  </si>
  <si>
    <t>見積り通貨</t>
    <rPh sb="0" eb="2">
      <t>みつも</t>
    </rPh>
    <rPh sb="3" eb="5">
      <t>つうか</t>
    </rPh>
    <phoneticPr fontId="24" type="noConversion"/>
  </si>
  <si>
    <t>通貨別の合計</t>
    <rPh sb="0" eb="2">
      <t>つうか</t>
    </rPh>
    <rPh sb="2" eb="3">
      <t>べつ</t>
    </rPh>
    <rPh sb="4" eb="6">
      <t>ごうけい</t>
    </rPh>
    <phoneticPr fontId="24" type="noConversion"/>
  </si>
  <si>
    <r>
      <t>(</t>
    </r>
    <r>
      <rPr>
        <sz val="11"/>
        <rFont val="ＭＳ Ｐゴシック"/>
        <family val="3"/>
        <charset val="128"/>
      </rPr>
      <t>見積り通貨で</t>
    </r>
    <r>
      <rPr>
        <sz val="11"/>
        <rFont val="Arial"/>
        <family val="2"/>
      </rPr>
      <t>)</t>
    </r>
  </si>
  <si>
    <t>見積り通貨に換算するための為替レート</t>
    <rPh sb="6" eb="8">
      <t>かんさん</t>
    </rPh>
    <rPh sb="13" eb="15">
      <t>かわせ</t>
    </rPh>
    <phoneticPr fontId="24" type="noConversion"/>
  </si>
  <si>
    <t>リスト上の購入のタイプを選んでください</t>
    <rPh sb="3" eb="4">
      <t>じょう</t>
    </rPh>
    <rPh sb="5" eb="7">
      <t>こうにゅう</t>
    </rPh>
    <rPh sb="12" eb="13">
      <t>えら</t>
    </rPh>
    <phoneticPr fontId="24" type="noConversion"/>
  </si>
  <si>
    <t>価格</t>
    <rPh sb="0" eb="2">
      <t>かかく</t>
    </rPh>
    <phoneticPr fontId="24" type="noConversion"/>
  </si>
  <si>
    <t>単位</t>
    <rPh sb="0" eb="2">
      <t>たんい</t>
    </rPh>
    <phoneticPr fontId="24" type="noConversion"/>
  </si>
  <si>
    <t>有効期限</t>
    <rPh sb="0" eb="2">
      <t>ゆうこう</t>
    </rPh>
    <rPh sb="2" eb="4">
      <t>きげん</t>
    </rPh>
    <phoneticPr fontId="24" type="noConversion"/>
  </si>
  <si>
    <t>数量</t>
    <rPh sb="0" eb="2">
      <t>すうりょう</t>
    </rPh>
    <phoneticPr fontId="24" type="noConversion"/>
  </si>
  <si>
    <t>単価</t>
    <rPh sb="0" eb="2">
      <t>たんか</t>
    </rPh>
    <phoneticPr fontId="24" type="noConversion"/>
  </si>
  <si>
    <t>工程に関する情報</t>
  </si>
  <si>
    <t>特定費用の償却の数量前提</t>
    <rPh sb="0" eb="2">
      <t>とくてい</t>
    </rPh>
    <rPh sb="2" eb="4">
      <t>ひよう</t>
    </rPh>
    <rPh sb="5" eb="7">
      <t>しょうきゃく</t>
    </rPh>
    <rPh sb="8" eb="10">
      <t>すうりょう</t>
    </rPh>
    <rPh sb="10" eb="12">
      <t>ぜんてい</t>
    </rPh>
    <phoneticPr fontId="24" type="noConversion"/>
  </si>
  <si>
    <t>生産能力/年</t>
    <rPh sb="0" eb="2">
      <t>せいさん</t>
    </rPh>
    <rPh sb="2" eb="4">
      <t>のうりょく</t>
    </rPh>
    <rPh sb="5" eb="6">
      <t>ねん</t>
    </rPh>
    <phoneticPr fontId="24" type="noConversion"/>
  </si>
  <si>
    <t>機械稼働のための年間費用</t>
    <rPh sb="0" eb="2">
      <t>きかい</t>
    </rPh>
    <rPh sb="2" eb="4">
      <t>かどう</t>
    </rPh>
    <rPh sb="8" eb="10">
      <t>ねんかん</t>
    </rPh>
    <rPh sb="10" eb="12">
      <t>ひよう</t>
    </rPh>
    <phoneticPr fontId="24" type="noConversion"/>
  </si>
  <si>
    <t>水光熱費の年間総額</t>
    <rPh sb="5" eb="7">
      <t>ねんかん</t>
    </rPh>
    <phoneticPr fontId="24" type="noConversion"/>
  </si>
  <si>
    <t>設備保全費の年間総額(労務費含む)</t>
    <rPh sb="6" eb="8">
      <t>ねんかん</t>
    </rPh>
    <rPh sb="11" eb="14">
      <t>ろうむひ</t>
    </rPh>
    <rPh sb="14" eb="15">
      <t>ふく</t>
    </rPh>
    <phoneticPr fontId="24" type="noConversion"/>
  </si>
  <si>
    <t>設備保全費(労務費のみ)</t>
    <rPh sb="6" eb="9">
      <t>ろうむひ</t>
    </rPh>
    <phoneticPr fontId="24" type="noConversion"/>
  </si>
  <si>
    <t>型・治工具保全費の年間総額(労務費含む)</t>
    <rPh sb="9" eb="11">
      <t>ねんかん</t>
    </rPh>
    <rPh sb="14" eb="17">
      <t>ろうむひ</t>
    </rPh>
    <rPh sb="17" eb="18">
      <t>ふく</t>
    </rPh>
    <phoneticPr fontId="24" type="noConversion"/>
  </si>
  <si>
    <t>型・治工具保全費(労務費のみ)</t>
    <rPh sb="8" eb="11">
      <t>ろうむひ</t>
    </rPh>
    <phoneticPr fontId="24" type="noConversion"/>
  </si>
  <si>
    <t>製造分のコスト</t>
    <rPh sb="0" eb="2">
      <t>せいぞう</t>
    </rPh>
    <rPh sb="2" eb="3">
      <t>ぶん</t>
    </rPh>
    <phoneticPr fontId="24" type="noConversion"/>
  </si>
  <si>
    <t>部品1個あたり</t>
    <rPh sb="0" eb="2">
      <t>ぶひん</t>
    </rPh>
    <rPh sb="3" eb="4">
      <t>こ</t>
    </rPh>
    <phoneticPr fontId="24" type="noConversion"/>
  </si>
  <si>
    <t>直接労務費</t>
    <rPh sb="0" eb="2">
      <t>ちょくせつ</t>
    </rPh>
    <rPh sb="2" eb="5">
      <t>ろうむひ</t>
    </rPh>
    <phoneticPr fontId="24" type="noConversion"/>
  </si>
  <si>
    <t>設備償却費</t>
    <rPh sb="0" eb="2">
      <t>せつび</t>
    </rPh>
    <rPh sb="2" eb="4">
      <t>しょうきゃく</t>
    </rPh>
    <rPh sb="4" eb="5">
      <t>ひ</t>
    </rPh>
    <phoneticPr fontId="24" type="noConversion"/>
  </si>
  <si>
    <t>間接材料費の年間総額</t>
    <rPh sb="5" eb="7">
      <t>ねんかん</t>
    </rPh>
    <rPh sb="7" eb="9">
      <t>そうがく</t>
    </rPh>
    <phoneticPr fontId="24" type="noConversion"/>
  </si>
  <si>
    <t>間接材料費</t>
  </si>
  <si>
    <t>その他の製造コスト</t>
    <rPh sb="2" eb="3">
      <t>た</t>
    </rPh>
    <rPh sb="4" eb="6">
      <t>せいぞう</t>
    </rPh>
    <phoneticPr fontId="24" type="noConversion"/>
  </si>
  <si>
    <t>工程の合計</t>
    <rPh sb="0" eb="2">
      <t>こうてい</t>
    </rPh>
    <rPh sb="3" eb="5">
      <t>ごうけい</t>
    </rPh>
    <phoneticPr fontId="24" type="noConversion"/>
  </si>
  <si>
    <t>部品原価に含まれない特定の型・治工具に関する情報</t>
  </si>
  <si>
    <t>特定の型・治工具費</t>
    <rPh sb="8" eb="9">
      <t>ひ</t>
    </rPh>
    <phoneticPr fontId="3" type="noConversion"/>
  </si>
  <si>
    <t>量産終了までの型・治工具の総数</t>
  </si>
  <si>
    <t>型の数と取数</t>
  </si>
  <si>
    <t>特定型・治工具の寿命</t>
  </si>
  <si>
    <t>参照するI.D.O. SHEET</t>
  </si>
  <si>
    <t>費用発生の対象</t>
    <rPh sb="0" eb="2">
      <t>ひよう</t>
    </rPh>
    <rPh sb="2" eb="4">
      <t>はっせい</t>
    </rPh>
    <rPh sb="5" eb="7">
      <t>たいしょう</t>
    </rPh>
    <phoneticPr fontId="24" type="noConversion"/>
  </si>
  <si>
    <t>業務/職種</t>
    <rPh sb="0" eb="2">
      <t>ぎょうむ</t>
    </rPh>
    <rPh sb="3" eb="5">
      <t>しょくしゅ</t>
    </rPh>
    <phoneticPr fontId="24" type="noConversion"/>
  </si>
  <si>
    <t>プロジェクト マネジャ</t>
    <phoneticPr fontId="24" type="noConversion"/>
  </si>
  <si>
    <t>プロジェクト マネジャ アシスタント</t>
    <phoneticPr fontId="24" type="noConversion"/>
  </si>
  <si>
    <t>デザイナ</t>
    <phoneticPr fontId="24" type="noConversion"/>
  </si>
  <si>
    <t>調整</t>
    <rPh sb="0" eb="2">
      <t>ちょうせい</t>
    </rPh>
    <phoneticPr fontId="24" type="noConversion"/>
  </si>
  <si>
    <t>システム構想</t>
    <rPh sb="4" eb="6">
      <t>こうそう</t>
    </rPh>
    <phoneticPr fontId="24" type="noConversion"/>
  </si>
  <si>
    <t>システム評価</t>
    <rPh sb="4" eb="6">
      <t>ひょうか</t>
    </rPh>
    <phoneticPr fontId="24" type="noConversion"/>
  </si>
  <si>
    <t>ツール製作検討</t>
    <rPh sb="3" eb="5">
      <t>せいさく</t>
    </rPh>
    <rPh sb="5" eb="7">
      <t>けんとう</t>
    </rPh>
    <phoneticPr fontId="24" type="noConversion"/>
  </si>
  <si>
    <t>シミュレーション プロセス</t>
    <phoneticPr fontId="24" type="noConversion"/>
  </si>
  <si>
    <t>製造マネジャ</t>
    <rPh sb="0" eb="2">
      <t>せいぞう</t>
    </rPh>
    <phoneticPr fontId="24" type="noConversion"/>
  </si>
  <si>
    <t>時間数</t>
    <rPh sb="0" eb="2">
      <t>じかん</t>
    </rPh>
    <rPh sb="2" eb="3">
      <t>すう</t>
    </rPh>
    <phoneticPr fontId="24" type="noConversion"/>
  </si>
  <si>
    <t>時間あたりレート</t>
    <rPh sb="0" eb="2">
      <t>じかん</t>
    </rPh>
    <phoneticPr fontId="24" type="noConversion"/>
  </si>
  <si>
    <t>合計費用</t>
    <rPh sb="0" eb="2">
      <t>ごうけい</t>
    </rPh>
    <rPh sb="2" eb="4">
      <t>ひよう</t>
    </rPh>
    <phoneticPr fontId="24" type="noConversion"/>
  </si>
  <si>
    <t>合計期間 (月数)</t>
    <rPh sb="0" eb="2">
      <t>ごうけい</t>
    </rPh>
    <rPh sb="2" eb="4">
      <t>きかん</t>
    </rPh>
    <rPh sb="6" eb="7">
      <t>つき</t>
    </rPh>
    <rPh sb="7" eb="8">
      <t>すう</t>
    </rPh>
    <phoneticPr fontId="24" type="noConversion"/>
  </si>
  <si>
    <t>試作実験 タイプと名称</t>
    <rPh sb="0" eb="2">
      <t>しさく</t>
    </rPh>
    <rPh sb="2" eb="4">
      <t>じっけん</t>
    </rPh>
    <rPh sb="9" eb="11">
      <t>めいしょう</t>
    </rPh>
    <phoneticPr fontId="24" type="noConversion"/>
  </si>
  <si>
    <t>試作実験数</t>
    <rPh sb="4" eb="5">
      <t>すう</t>
    </rPh>
    <phoneticPr fontId="24" type="noConversion"/>
  </si>
  <si>
    <t>請負業者名</t>
    <rPh sb="4" eb="5">
      <t>めい</t>
    </rPh>
    <phoneticPr fontId="24" type="noConversion"/>
  </si>
  <si>
    <t>外観部品用のツール数</t>
    <rPh sb="0" eb="2">
      <t>がいかん</t>
    </rPh>
    <rPh sb="2" eb="4">
      <t>ぶひん</t>
    </rPh>
    <rPh sb="4" eb="5">
      <t>よう</t>
    </rPh>
    <rPh sb="9" eb="10">
      <t>すう</t>
    </rPh>
    <phoneticPr fontId="24" type="noConversion"/>
  </si>
  <si>
    <t>構造部品用のツール数</t>
    <rPh sb="0" eb="2">
      <t>こうぞう</t>
    </rPh>
    <phoneticPr fontId="24" type="noConversion"/>
  </si>
  <si>
    <t>コスト合計</t>
    <rPh sb="3" eb="5">
      <t>ごうけい</t>
    </rPh>
    <phoneticPr fontId="24" type="noConversion"/>
  </si>
  <si>
    <t>リソースの種類</t>
    <rPh sb="5" eb="7">
      <t>しゅるい</t>
    </rPh>
    <phoneticPr fontId="24" type="noConversion"/>
  </si>
  <si>
    <t>構成部品名</t>
    <rPh sb="0" eb="2">
      <t>こうせい</t>
    </rPh>
    <rPh sb="2" eb="4">
      <t>ぶひん</t>
    </rPh>
    <rPh sb="4" eb="5">
      <t>めい</t>
    </rPh>
    <phoneticPr fontId="24" type="noConversion"/>
  </si>
  <si>
    <t>部品名称</t>
    <rPh sb="0" eb="2">
      <t>ぶひん</t>
    </rPh>
    <rPh sb="2" eb="4">
      <t>めいしょう</t>
    </rPh>
    <phoneticPr fontId="24" type="noConversion"/>
  </si>
  <si>
    <t>ツールのタイプ</t>
    <phoneticPr fontId="24" type="noConversion"/>
  </si>
  <si>
    <t>工程のタイプ</t>
    <rPh sb="0" eb="2">
      <t>こうてい</t>
    </rPh>
    <phoneticPr fontId="24" type="noConversion"/>
  </si>
  <si>
    <t>試作名</t>
    <rPh sb="0" eb="2">
      <t>しさく</t>
    </rPh>
    <rPh sb="2" eb="3">
      <t>めい</t>
    </rPh>
    <phoneticPr fontId="24" type="noConversion"/>
  </si>
  <si>
    <t>1個あたりコスト</t>
    <rPh sb="1" eb="2">
      <t>こ</t>
    </rPh>
    <phoneticPr fontId="24" type="noConversion"/>
  </si>
  <si>
    <t>要求数量</t>
    <rPh sb="0" eb="2">
      <t>ようきゅう</t>
    </rPh>
    <rPh sb="2" eb="4">
      <t>すうりょう</t>
    </rPh>
    <phoneticPr fontId="24" type="noConversion"/>
  </si>
  <si>
    <t>経費の種類</t>
    <rPh sb="0" eb="2">
      <t>けいひ</t>
    </rPh>
    <rPh sb="3" eb="5">
      <t>しゅるい</t>
    </rPh>
    <phoneticPr fontId="24" type="noConversion"/>
  </si>
  <si>
    <t>額</t>
    <rPh sb="0" eb="1">
      <t>がく</t>
    </rPh>
    <phoneticPr fontId="24" type="noConversion"/>
  </si>
  <si>
    <t>明細書の通貨と見積もりに使用している通貨との為替変換の通貨コードを表示する</t>
    <rPh sb="7" eb="9">
      <t>みつ</t>
    </rPh>
    <rPh sb="12" eb="14">
      <t>しよう</t>
    </rPh>
    <rPh sb="18" eb="20">
      <t>つうか</t>
    </rPh>
    <rPh sb="22" eb="24">
      <t>かわせ</t>
    </rPh>
    <rPh sb="24" eb="26">
      <t>へんかん</t>
    </rPh>
    <rPh sb="27" eb="29">
      <t>つうか</t>
    </rPh>
    <rPh sb="33" eb="35">
      <t>ひょうじ</t>
    </rPh>
    <phoneticPr fontId="24" type="noConversion"/>
  </si>
  <si>
    <t>通貨バスケットは最大3つの通貨までだが、見積ではこれ以上に利用できる</t>
    <rPh sb="0" eb="2">
      <t>つうか</t>
    </rPh>
    <rPh sb="8" eb="10">
      <t>さいだい</t>
    </rPh>
    <rPh sb="13" eb="15">
      <t>つうか</t>
    </rPh>
    <rPh sb="20" eb="22">
      <t>みつもり</t>
    </rPh>
    <rPh sb="26" eb="28">
      <t>いじょう</t>
    </rPh>
    <rPh sb="29" eb="31">
      <t>りよう</t>
    </rPh>
    <phoneticPr fontId="24" type="noConversion"/>
  </si>
  <si>
    <t>通貨バスケットに含まれない通貨をどのように取り扱うのか表示する</t>
    <rPh sb="0" eb="2">
      <t>つうか</t>
    </rPh>
    <rPh sb="8" eb="9">
      <t>ふく</t>
    </rPh>
    <rPh sb="13" eb="15">
      <t>つうか</t>
    </rPh>
    <rPh sb="21" eb="22">
      <t>と</t>
    </rPh>
    <rPh sb="23" eb="24">
      <t>あつか</t>
    </rPh>
    <rPh sb="27" eb="29">
      <t>ひょうじ</t>
    </rPh>
    <phoneticPr fontId="24" type="noConversion"/>
  </si>
  <si>
    <t>プロジェクト名称</t>
    <rPh sb="6" eb="8">
      <t>めいしょう</t>
    </rPh>
    <phoneticPr fontId="24" type="noConversion"/>
  </si>
  <si>
    <t>部品名または機能名</t>
    <rPh sb="0" eb="2">
      <t>ぶひん</t>
    </rPh>
    <rPh sb="2" eb="3">
      <t>めい</t>
    </rPh>
    <rPh sb="6" eb="8">
      <t>きのう</t>
    </rPh>
    <rPh sb="8" eb="9">
      <t>めい</t>
    </rPh>
    <phoneticPr fontId="24" type="noConversion"/>
  </si>
  <si>
    <t>年間生産台数</t>
    <rPh sb="0" eb="2">
      <t>ねんかん</t>
    </rPh>
    <rPh sb="2" eb="4">
      <t>せいさん</t>
    </rPh>
    <rPh sb="4" eb="6">
      <t>だいすう</t>
    </rPh>
    <phoneticPr fontId="24" type="noConversion"/>
  </si>
  <si>
    <t>日当たり生産台数</t>
    <rPh sb="0" eb="1">
      <t>ひ</t>
    </rPh>
    <rPh sb="1" eb="2">
      <t>あ</t>
    </rPh>
    <rPh sb="4" eb="6">
      <t>せいさん</t>
    </rPh>
    <rPh sb="6" eb="8">
      <t>だいすう</t>
    </rPh>
    <phoneticPr fontId="24" type="noConversion"/>
  </si>
  <si>
    <t>合計台数に占める割合</t>
    <rPh sb="0" eb="2">
      <t>ごうけい</t>
    </rPh>
    <rPh sb="2" eb="4">
      <t>だいすう</t>
    </rPh>
    <rPh sb="5" eb="6">
      <t>し</t>
    </rPh>
    <rPh sb="8" eb="10">
      <t>わりあい</t>
    </rPh>
    <phoneticPr fontId="24" type="noConversion"/>
  </si>
  <si>
    <t>型着手時に必ず必要な情報</t>
    <rPh sb="0" eb="1">
      <t>かた</t>
    </rPh>
    <rPh sb="1" eb="3">
      <t>ちゃくしゅ</t>
    </rPh>
    <rPh sb="3" eb="4">
      <t>じ</t>
    </rPh>
    <rPh sb="5" eb="6">
      <t>かなら</t>
    </rPh>
    <rPh sb="7" eb="9">
      <t>ひつよう</t>
    </rPh>
    <rPh sb="10" eb="12">
      <t>じょうほう</t>
    </rPh>
    <phoneticPr fontId="24" type="noConversion"/>
  </si>
  <si>
    <t>価格交渉時に必ず必要な情報</t>
    <rPh sb="0" eb="2">
      <t>かかく</t>
    </rPh>
    <rPh sb="2" eb="5">
      <t>こうしょうじ</t>
    </rPh>
    <rPh sb="6" eb="7">
      <t>かなら</t>
    </rPh>
    <rPh sb="8" eb="10">
      <t>ひつよう</t>
    </rPh>
    <rPh sb="11" eb="13">
      <t>じょうほう</t>
    </rPh>
    <phoneticPr fontId="24" type="noConversion"/>
  </si>
  <si>
    <t>見積更新日</t>
    <rPh sb="0" eb="2">
      <t>みつもり</t>
    </rPh>
    <rPh sb="2" eb="5">
      <t>こうしんび</t>
    </rPh>
    <phoneticPr fontId="24" type="noConversion"/>
  </si>
  <si>
    <t>変更履歴番号</t>
    <rPh sb="0" eb="2">
      <t>へんこう</t>
    </rPh>
    <rPh sb="2" eb="4">
      <t>りれき</t>
    </rPh>
    <rPh sb="4" eb="6">
      <t>ばんごう</t>
    </rPh>
    <phoneticPr fontId="24" type="noConversion"/>
  </si>
  <si>
    <t>工程種類</t>
    <rPh sb="0" eb="2">
      <t>こうてい</t>
    </rPh>
    <rPh sb="2" eb="4">
      <t>しゅるい</t>
    </rPh>
    <phoneticPr fontId="24" type="noConversion"/>
  </si>
  <si>
    <t>治工具の種類</t>
    <rPh sb="0" eb="3">
      <t>じこうぐ</t>
    </rPh>
    <rPh sb="4" eb="6">
      <t>しゅるい</t>
    </rPh>
    <phoneticPr fontId="24" type="noConversion"/>
  </si>
  <si>
    <t>工程の種類</t>
    <rPh sb="0" eb="2">
      <t>こうてい</t>
    </rPh>
    <rPh sb="3" eb="5">
      <t>しゅるい</t>
    </rPh>
    <phoneticPr fontId="24" type="noConversion"/>
  </si>
  <si>
    <t>一型当たり取り数または1ショット当たりの取り数</t>
    <rPh sb="0" eb="1">
      <t>ひと</t>
    </rPh>
    <rPh sb="1" eb="2">
      <t>かた</t>
    </rPh>
    <rPh sb="2" eb="3">
      <t>あ</t>
    </rPh>
    <rPh sb="5" eb="6">
      <t>と</t>
    </rPh>
    <rPh sb="7" eb="8">
      <t>すう</t>
    </rPh>
    <rPh sb="16" eb="17">
      <t>あ</t>
    </rPh>
    <rPh sb="20" eb="21">
      <t>と</t>
    </rPh>
    <rPh sb="22" eb="23">
      <t>すう</t>
    </rPh>
    <phoneticPr fontId="24" type="noConversion"/>
  </si>
  <si>
    <t>治工具がパッケージの場合、パッケージの名前</t>
    <rPh sb="0" eb="3">
      <t>じこうぐ</t>
    </rPh>
    <rPh sb="10" eb="12">
      <t>ばあい</t>
    </rPh>
    <rPh sb="19" eb="21">
      <t>なまえ</t>
    </rPh>
    <phoneticPr fontId="24" type="noConversion"/>
  </si>
  <si>
    <t>治工具名またはパッケージ名（自動入力）</t>
    <rPh sb="0" eb="3">
      <t>じこうぐ</t>
    </rPh>
    <rPh sb="3" eb="4">
      <t>めい</t>
    </rPh>
    <rPh sb="12" eb="13">
      <t>めい</t>
    </rPh>
    <rPh sb="14" eb="16">
      <t>じどう</t>
    </rPh>
    <rPh sb="16" eb="18">
      <t>にゅうりょく</t>
    </rPh>
    <phoneticPr fontId="24" type="noConversion"/>
  </si>
  <si>
    <t>治工具数</t>
    <rPh sb="0" eb="3">
      <t>じこうぐ</t>
    </rPh>
    <rPh sb="3" eb="4">
      <t>すう</t>
    </rPh>
    <phoneticPr fontId="24" type="noConversion"/>
  </si>
  <si>
    <t>合計金額（自動入力）</t>
    <rPh sb="0" eb="2">
      <t>ごうけい</t>
    </rPh>
    <rPh sb="2" eb="4">
      <t>きんがく</t>
    </rPh>
    <rPh sb="5" eb="7">
      <t>じどう</t>
    </rPh>
    <rPh sb="7" eb="9">
      <t>にゅうりょく</t>
    </rPh>
    <phoneticPr fontId="24" type="noConversion"/>
  </si>
  <si>
    <t>（必要に応じて）価格変更の説明</t>
    <rPh sb="1" eb="3">
      <t>ひつよう</t>
    </rPh>
    <rPh sb="4" eb="5">
      <t>おう</t>
    </rPh>
    <rPh sb="8" eb="10">
      <t>かかく</t>
    </rPh>
    <rPh sb="10" eb="12">
      <t>へんこう</t>
    </rPh>
    <rPh sb="13" eb="15">
      <t>せつめい</t>
    </rPh>
    <phoneticPr fontId="24" type="noConversion"/>
  </si>
  <si>
    <t>型着手の予定日</t>
    <rPh sb="0" eb="1">
      <t>かた</t>
    </rPh>
    <rPh sb="1" eb="3">
      <t>ちゃくしゅ</t>
    </rPh>
    <rPh sb="4" eb="7">
      <t>よていび</t>
    </rPh>
    <phoneticPr fontId="24" type="noConversion"/>
  </si>
  <si>
    <t>ショット数から予想される治工具の耐久期間</t>
    <rPh sb="4" eb="5">
      <t>すう</t>
    </rPh>
    <rPh sb="7" eb="9">
      <t>よそう</t>
    </rPh>
    <rPh sb="12" eb="15">
      <t>じこうぐ</t>
    </rPh>
    <rPh sb="16" eb="18">
      <t>たいきゅう</t>
    </rPh>
    <rPh sb="18" eb="20">
      <t>きかん</t>
    </rPh>
    <phoneticPr fontId="24" type="noConversion"/>
  </si>
  <si>
    <t>量産に使用する治工具の所在国コード</t>
    <rPh sb="0" eb="2">
      <t>りょうさん</t>
    </rPh>
    <rPh sb="3" eb="5">
      <t>しよう</t>
    </rPh>
    <rPh sb="7" eb="10">
      <t>じこうぐ</t>
    </rPh>
    <rPh sb="11" eb="13">
      <t>しょざい</t>
    </rPh>
    <rPh sb="13" eb="14">
      <t>こく</t>
    </rPh>
    <phoneticPr fontId="24" type="noConversion"/>
  </si>
  <si>
    <t>住所</t>
    <rPh sb="0" eb="2">
      <t>じゅうしょ</t>
    </rPh>
    <phoneticPr fontId="24" type="noConversion"/>
  </si>
  <si>
    <t>郵便番号</t>
    <rPh sb="0" eb="4">
      <t>ゆうびんばんごう</t>
    </rPh>
    <phoneticPr fontId="24" type="noConversion"/>
  </si>
  <si>
    <t>都市</t>
    <rPh sb="0" eb="2">
      <t>とし</t>
    </rPh>
    <phoneticPr fontId="24" type="noConversion"/>
  </si>
  <si>
    <t>購入した治工具の場合は治工具メーカー名</t>
    <rPh sb="0" eb="2">
      <t>こうにゅう</t>
    </rPh>
    <rPh sb="4" eb="7">
      <t>じこうぐ</t>
    </rPh>
    <rPh sb="8" eb="10">
      <t>ばあい</t>
    </rPh>
    <rPh sb="11" eb="14">
      <t>じこうぐ</t>
    </rPh>
    <rPh sb="18" eb="19">
      <t>めい</t>
    </rPh>
    <phoneticPr fontId="24" type="noConversion"/>
  </si>
  <si>
    <t>治工具メーカーの国コード</t>
    <rPh sb="0" eb="3">
      <t>じこうぐ</t>
    </rPh>
    <rPh sb="8" eb="9">
      <t>くに</t>
    </rPh>
    <phoneticPr fontId="24" type="noConversion"/>
  </si>
  <si>
    <t>使用したレートを記入</t>
    <rPh sb="0" eb="2">
      <t>しよう</t>
    </rPh>
    <rPh sb="8" eb="10">
      <t>きにゅう</t>
    </rPh>
    <phoneticPr fontId="24" type="noConversion"/>
  </si>
  <si>
    <t>見積の通貨での合計金額</t>
    <rPh sb="0" eb="2">
      <t>みつもり</t>
    </rPh>
    <rPh sb="3" eb="5">
      <t>つうか</t>
    </rPh>
    <rPh sb="7" eb="9">
      <t>ごうけい</t>
    </rPh>
    <rPh sb="9" eb="11">
      <t>きんがく</t>
    </rPh>
    <phoneticPr fontId="24" type="noConversion"/>
  </si>
  <si>
    <t>通貨バスケット</t>
    <rPh sb="0" eb="2">
      <t>つうか</t>
    </rPh>
    <phoneticPr fontId="24" type="noConversion"/>
  </si>
  <si>
    <t>Total in VTL Currency</t>
    <phoneticPr fontId="24" type="noConversion"/>
  </si>
  <si>
    <t>主な治工具の情報</t>
    <rPh sb="0" eb="1">
      <t>おも</t>
    </rPh>
    <rPh sb="2" eb="5">
      <t>じこうぐ</t>
    </rPh>
    <rPh sb="6" eb="8">
      <t>じょうほう</t>
    </rPh>
    <phoneticPr fontId="24" type="noConversion"/>
  </si>
  <si>
    <t>経済的な情報</t>
    <rPh sb="0" eb="3">
      <t>けいざいてき</t>
    </rPh>
    <rPh sb="4" eb="6">
      <t>じょうほう</t>
    </rPh>
    <phoneticPr fontId="24" type="noConversion"/>
  </si>
  <si>
    <t>追加情報</t>
    <rPh sb="0" eb="2">
      <t>ついか</t>
    </rPh>
    <rPh sb="2" eb="4">
      <t>じょうほう</t>
    </rPh>
    <phoneticPr fontId="24" type="noConversion"/>
  </si>
  <si>
    <t>全ての部品の量産拠点に関する情報</t>
    <rPh sb="0" eb="1">
      <t>すべ</t>
    </rPh>
    <rPh sb="3" eb="5">
      <t>ぶひん</t>
    </rPh>
    <rPh sb="6" eb="8">
      <t>りょうさん</t>
    </rPh>
    <rPh sb="8" eb="10">
      <t>きょてん</t>
    </rPh>
    <rPh sb="11" eb="12">
      <t>かん</t>
    </rPh>
    <rPh sb="14" eb="16">
      <t>じょうほう</t>
    </rPh>
    <phoneticPr fontId="24" type="noConversion"/>
  </si>
  <si>
    <t>治工具の作成</t>
    <rPh sb="0" eb="3">
      <t>じこうぐ</t>
    </rPh>
    <rPh sb="4" eb="6">
      <t>さくせい</t>
    </rPh>
    <phoneticPr fontId="24" type="noConversion"/>
  </si>
  <si>
    <t>治工具に関わるその他の部品</t>
    <rPh sb="0" eb="3">
      <t>じこうぐ</t>
    </rPh>
    <rPh sb="4" eb="5">
      <t>かか</t>
    </rPh>
    <rPh sb="9" eb="10">
      <t>た</t>
    </rPh>
    <rPh sb="11" eb="13">
      <t>ぶひん</t>
    </rPh>
    <phoneticPr fontId="24" type="noConversion"/>
  </si>
  <si>
    <t>通貨国の選択</t>
    <rPh sb="0" eb="2">
      <t>つうか</t>
    </rPh>
    <rPh sb="2" eb="3">
      <t>こく</t>
    </rPh>
    <rPh sb="4" eb="6">
      <t>せんたく</t>
    </rPh>
    <phoneticPr fontId="24" type="noConversion"/>
  </si>
  <si>
    <t>通貨毎の合計金額</t>
    <rPh sb="0" eb="2">
      <t>つうか</t>
    </rPh>
    <rPh sb="2" eb="3">
      <t>ごと</t>
    </rPh>
    <rPh sb="4" eb="6">
      <t>ごうけい</t>
    </rPh>
    <rPh sb="6" eb="8">
      <t>きんがく</t>
    </rPh>
    <phoneticPr fontId="24" type="noConversion"/>
  </si>
  <si>
    <t>Synthesis of the Standard Quotation (in quotation currency)</t>
    <phoneticPr fontId="24" type="noConversion"/>
  </si>
  <si>
    <t>治工具の種類に関する項目を記入（射出成型、プレス）</t>
    <rPh sb="0" eb="3">
      <t>じこうぐ</t>
    </rPh>
    <rPh sb="4" eb="6">
      <t>しゅるい</t>
    </rPh>
    <rPh sb="7" eb="8">
      <t>かん</t>
    </rPh>
    <rPh sb="10" eb="12">
      <t>こうもく</t>
    </rPh>
    <rPh sb="13" eb="15">
      <t>きにゅう</t>
    </rPh>
    <rPh sb="16" eb="18">
      <t>しゃしゅつ</t>
    </rPh>
    <rPh sb="18" eb="20">
      <t>せいけい</t>
    </rPh>
    <phoneticPr fontId="24" type="noConversion"/>
  </si>
  <si>
    <t>射出成型</t>
    <rPh sb="0" eb="2">
      <t>しゃしゅつ</t>
    </rPh>
    <rPh sb="2" eb="4">
      <t>せいけい</t>
    </rPh>
    <phoneticPr fontId="24" type="noConversion"/>
  </si>
  <si>
    <t>取り数 :</t>
    <rPh sb="0" eb="1">
      <t>と</t>
    </rPh>
    <rPh sb="2" eb="3">
      <t>すう</t>
    </rPh>
    <phoneticPr fontId="24" type="noConversion"/>
  </si>
  <si>
    <t>スライド数 :</t>
    <rPh sb="4" eb="5">
      <t>すう</t>
    </rPh>
    <phoneticPr fontId="24" type="noConversion"/>
  </si>
  <si>
    <t>共通</t>
    <rPh sb="0" eb="2">
      <t>きょうつう</t>
    </rPh>
    <phoneticPr fontId="24" type="noConversion"/>
  </si>
  <si>
    <t>Dimensions of press (table dimensions)</t>
    <phoneticPr fontId="24" type="noConversion"/>
  </si>
  <si>
    <t>プレス成型</t>
    <rPh sb="3" eb="5">
      <t>せいけい</t>
    </rPh>
    <phoneticPr fontId="24" type="noConversion"/>
  </si>
  <si>
    <t>クローズ時の治工具サイズ</t>
    <rPh sb="4" eb="5">
      <t>じ</t>
    </rPh>
    <rPh sb="6" eb="9">
      <t>じこうぐ</t>
    </rPh>
    <phoneticPr fontId="24" type="noConversion"/>
  </si>
  <si>
    <t>以下の情報は削除不可</t>
    <rPh sb="0" eb="2">
      <t>いか</t>
    </rPh>
    <rPh sb="3" eb="5">
      <t>じょうほう</t>
    </rPh>
    <rPh sb="6" eb="8">
      <t>さくじょ</t>
    </rPh>
    <rPh sb="8" eb="10">
      <t>ふか</t>
    </rPh>
    <phoneticPr fontId="24" type="noConversion"/>
  </si>
  <si>
    <t>鋳造</t>
    <rPh sb="0" eb="2">
      <t>ちゅうぞう</t>
    </rPh>
    <phoneticPr fontId="24" type="noConversion"/>
  </si>
  <si>
    <t>基本情報</t>
    <rPh sb="0" eb="2">
      <t>きほん</t>
    </rPh>
    <rPh sb="2" eb="4">
      <t>じょうほう</t>
    </rPh>
    <phoneticPr fontId="24" type="noConversion"/>
  </si>
  <si>
    <t>製品特性</t>
    <rPh sb="0" eb="2">
      <t>せいひん</t>
    </rPh>
    <rPh sb="2" eb="4">
      <t>とくせい</t>
    </rPh>
    <phoneticPr fontId="24" type="noConversion"/>
  </si>
  <si>
    <t>Technic familly</t>
    <phoneticPr fontId="24" type="noConversion"/>
  </si>
  <si>
    <t>型</t>
    <rPh sb="0" eb="1">
      <t>かた</t>
    </rPh>
    <phoneticPr fontId="24" type="noConversion"/>
  </si>
  <si>
    <t>製造工程</t>
    <rPh sb="0" eb="2">
      <t>せいぞう</t>
    </rPh>
    <rPh sb="2" eb="4">
      <t>こうてい</t>
    </rPh>
    <phoneticPr fontId="24" type="noConversion"/>
  </si>
  <si>
    <t>Reference of the grain :</t>
    <phoneticPr fontId="24" type="noConversion"/>
  </si>
  <si>
    <t>完成品の輸送関連費用</t>
    <rPh sb="0" eb="3">
      <t>かんせいひん</t>
    </rPh>
    <rPh sb="4" eb="6">
      <t>ゆそう</t>
    </rPh>
    <rPh sb="6" eb="8">
      <t>かんれん</t>
    </rPh>
    <rPh sb="8" eb="10">
      <t>ひよう</t>
    </rPh>
    <phoneticPr fontId="24" type="noConversion"/>
  </si>
  <si>
    <t>その他、サポートや試運転、試作、輸送など製品価格に関わる経費</t>
    <rPh sb="2" eb="3">
      <t>た</t>
    </rPh>
    <rPh sb="9" eb="12">
      <t>しうんてん</t>
    </rPh>
    <rPh sb="13" eb="15">
      <t>しさく</t>
    </rPh>
    <rPh sb="16" eb="18">
      <t>ゆそう</t>
    </rPh>
    <rPh sb="20" eb="22">
      <t>せいひん</t>
    </rPh>
    <rPh sb="22" eb="24">
      <t>ｶｶｸ</t>
    </rPh>
    <rPh sb="25" eb="26">
      <t>かか</t>
    </rPh>
    <rPh sb="28" eb="30">
      <t>けいひ</t>
    </rPh>
    <phoneticPr fontId="24" type="noConversion"/>
  </si>
  <si>
    <t>ローカル通貨でのコスト</t>
    <rPh sb="4" eb="6">
      <t>つうか</t>
    </rPh>
    <phoneticPr fontId="24" type="noConversion"/>
  </si>
  <si>
    <t>見積明細の通貨でのコスト</t>
    <rPh sb="0" eb="2">
      <t>みつもり</t>
    </rPh>
    <rPh sb="2" eb="4">
      <t>めいさい</t>
    </rPh>
    <rPh sb="5" eb="7">
      <t>つうか</t>
    </rPh>
    <phoneticPr fontId="24" type="noConversion"/>
  </si>
  <si>
    <t>通貨と通貨バスケットの管理</t>
    <rPh sb="0" eb="2">
      <t>つうか</t>
    </rPh>
    <rPh sb="3" eb="5">
      <t>つうか</t>
    </rPh>
    <rPh sb="11" eb="13">
      <t>かんり</t>
    </rPh>
    <phoneticPr fontId="24" type="noConversion"/>
  </si>
  <si>
    <t>Correction cellules bloquées indûment. 
Possibillité laissée à l'utilisateur de modifier le format des lignes colonnes et cellules.
Mis en conformité de la fiche synthèse prix final DDP se calcule même si logistique aval nulle (pas le cas avant)
Homogénéisation du nombres de décimaux dans la fiche 2</t>
  </si>
  <si>
    <t>2011_b2.4</t>
  </si>
  <si>
    <t>Ajout langue chinoise et japonaise</t>
  </si>
  <si>
    <t>Frais de structure usine</t>
  </si>
  <si>
    <t>A15.2 - Redevances de Crédit-Bail</t>
  </si>
  <si>
    <t>Coût des achats</t>
  </si>
  <si>
    <t>Coût de production</t>
  </si>
  <si>
    <t>Total cost</t>
  </si>
  <si>
    <t>Prix de vente</t>
  </si>
  <si>
    <t>Selling Price</t>
  </si>
  <si>
    <t>Coût de distribution</t>
  </si>
  <si>
    <t>DDP</t>
  </si>
  <si>
    <t>EXW</t>
  </si>
  <si>
    <t>FCA</t>
  </si>
  <si>
    <t>CPT</t>
  </si>
  <si>
    <t>CIP</t>
  </si>
  <si>
    <t>DAP</t>
  </si>
  <si>
    <t>DAT</t>
  </si>
  <si>
    <t>FAS</t>
  </si>
  <si>
    <t>FOB</t>
  </si>
  <si>
    <t>CFR</t>
  </si>
  <si>
    <t>CIF</t>
  </si>
  <si>
    <t>Autre INCOTERM</t>
  </si>
  <si>
    <t>Other INCOTERM</t>
  </si>
  <si>
    <t>Administration</t>
  </si>
  <si>
    <t>A15.2 - Leasing licence fees</t>
  </si>
  <si>
    <t>A15 - Amortissement Moyens Capacitaires</t>
  </si>
  <si>
    <t>A15 - Depreciation of Plant Capacity means</t>
  </si>
  <si>
    <t>A15 - Amortizarea mijloacelor de producţie</t>
  </si>
  <si>
    <t>A15 - Амортизация</t>
  </si>
  <si>
    <t>A15 - Amortización Medios Capacitivos</t>
  </si>
  <si>
    <t>A15 - Amortización Medios Capacitarios</t>
  </si>
  <si>
    <t>A15-工厂能力折旧方式</t>
  </si>
  <si>
    <t>A15 - 設備減価償却費</t>
  </si>
  <si>
    <t>Coût total (hors frais financiers)</t>
  </si>
  <si>
    <t>Total cost (before financial charges)</t>
  </si>
  <si>
    <t>A12 - Frais indirects sur achats</t>
  </si>
  <si>
    <t>A12 - Indirect purchasing expenses</t>
  </si>
  <si>
    <t>A19 - Taxes on activity</t>
  </si>
  <si>
    <t>Purchasing cost</t>
  </si>
  <si>
    <t>Production cost</t>
  </si>
  <si>
    <t>Distribution cost</t>
  </si>
  <si>
    <t>This table recapitulates all costs by currency</t>
  </si>
  <si>
    <t xml:space="preserve">This table recapitulates all costs by currency of the currency bascket </t>
  </si>
  <si>
    <t>2015_b3.0</t>
  </si>
  <si>
    <t xml:space="preserve">Changement de la synthèse </t>
  </si>
  <si>
    <t>Tous droits réservés © Renault s.a.s. 2015</t>
  </si>
  <si>
    <t>All rights reserved © Renault s.a.s. 2015</t>
  </si>
  <si>
    <t>Toate drepturile rezervate © Renault  s.a.s.  2015</t>
  </si>
  <si>
    <t>Все права защищены Renault s.a.s 2015</t>
  </si>
  <si>
    <t>Todos los derechos reservados © Renault s.a.s. 2015</t>
  </si>
  <si>
    <t>©雷诺股份有限公司版权所有2015</t>
  </si>
  <si>
    <t>Sales</t>
  </si>
  <si>
    <t>A20 - Sélectionner l'Incoterm</t>
  </si>
  <si>
    <t>A21 - Emballage</t>
  </si>
  <si>
    <t>A21 - Packaging</t>
  </si>
  <si>
    <t>A22 - Coût de la logistique aval</t>
  </si>
  <si>
    <t>A22 - Cost of downstream logistics</t>
  </si>
  <si>
    <t>A23 - Overheads</t>
  </si>
  <si>
    <t>A23 - Cheltuieli generale</t>
  </si>
  <si>
    <t>A23 - Общие затраты</t>
  </si>
  <si>
    <t>A23 - Gastos generales</t>
  </si>
  <si>
    <t>A23-管理费用</t>
  </si>
  <si>
    <t>A23 - Frais généraux</t>
  </si>
  <si>
    <t>A20 - Select Incoterm</t>
  </si>
  <si>
    <t>A24 - Amortissement des frais spécifiques au produit (TEF)</t>
  </si>
  <si>
    <t>A24 - Amortization of specific expenses for the product (SET)</t>
  </si>
  <si>
    <t>A25 - Frais financiers</t>
  </si>
  <si>
    <t>A25 - Financial charges</t>
  </si>
  <si>
    <t xml:space="preserve">A26 - Marge avant impôt </t>
  </si>
  <si>
    <t>A26 - Margin before tax</t>
  </si>
  <si>
    <t>Commerce</t>
  </si>
  <si>
    <t>خانه (سلول)</t>
  </si>
  <si>
    <t>مديريت واحدهاي پولي</t>
  </si>
  <si>
    <t>واحد پول خود و همچنين نرخ تبديل ارز را كه مي خواهيد در محاسبات استفاده شود را مشخص كنيد</t>
  </si>
  <si>
    <t>مديريت واحد پولی</t>
  </si>
  <si>
    <t>كد واحد پول كشور</t>
  </si>
  <si>
    <t>فرم پيشنهاد قيمت استاندارد</t>
  </si>
  <si>
    <t>هدف از این فرم معرفي ساختار بهای تمام شده یک قطعه است</t>
  </si>
  <si>
    <t>انتخاب زبان</t>
  </si>
  <si>
    <t>سلولي كه پر کردن آن تاثیری روي محاسبات ندارد</t>
  </si>
  <si>
    <t>سلولي كه پر كردن آن اجباري است</t>
  </si>
  <si>
    <t>سلولي كه از داده هاي فايل استفاده ميكند</t>
  </si>
  <si>
    <t>كد رنگی</t>
  </si>
  <si>
    <t xml:space="preserve">دستورالعمل جمع آوری اطلاعات مربوط به فرم پيشنهاد قيمت </t>
  </si>
  <si>
    <t>كاربرگ 1 جمع بندی : لطفا تمام عناوین را تا A7 پر كنيد</t>
  </si>
  <si>
    <t>كاربرگ 2 خريد : لطفا تمام عناوین را پر كنيد</t>
  </si>
  <si>
    <t>كاربرگ 3 فرآيند توليد : لطفا تمام عناوین را پر كنيد</t>
  </si>
  <si>
    <t>كاربرگ 1 جمع بندی : لطفا تمام عناوین را از A17 پر كنيد</t>
  </si>
  <si>
    <t>كاربرگ 4 و 5 را در صورت لزوم پر كنيد</t>
  </si>
  <si>
    <t>کاربرگ 1: ريز هزينه هاي توليد</t>
  </si>
  <si>
    <t>کد توليد كننده (در سيستم رنو)</t>
  </si>
  <si>
    <t>A1 - تاريخ تنظيم پيشنهاد قیمت :</t>
  </si>
  <si>
    <t>A2 - تاريخ مبناي محاسبات  :</t>
  </si>
  <si>
    <t>A4 - حجم توليد سالیانه:</t>
  </si>
  <si>
    <t>A6.1 - شماره فنی قطعه :</t>
  </si>
  <si>
    <t>A6.2 - كد تعرفه گمركی :</t>
  </si>
  <si>
    <t>A7 - نام خودرویی كه قطعه براي آن ساخته ميشود :</t>
  </si>
  <si>
    <t>کامپوننت</t>
  </si>
  <si>
    <t>فرآیندهای برون سپاری شده (حق العمل کاری)</t>
  </si>
  <si>
    <t>A9.2 - هزينه های ترخيص خريد خارجي</t>
  </si>
  <si>
    <t xml:space="preserve">A9.3 - هزینه تعرفه گمركی خريد خارجي </t>
  </si>
  <si>
    <t>A12 - هزینه های غیرمستقیم مربوط به خرید</t>
  </si>
  <si>
    <t>A11 - هزينه ضايعات مربوط به خريد</t>
  </si>
  <si>
    <t>جمع هزینه های خرید</t>
  </si>
  <si>
    <t>A13 - هزينه حقوق و دستمزد كارگر مستقيم</t>
  </si>
  <si>
    <t>A14 - هزينه هاي مستقیم تولید</t>
  </si>
  <si>
    <t xml:space="preserve">هزينه ملزومات مصرفي </t>
  </si>
  <si>
    <t xml:space="preserve">هزينه سوخت و انرژي </t>
  </si>
  <si>
    <t>A15 - هزينه استهلاك ماشين آلات تولیدی</t>
  </si>
  <si>
    <t>A15.2 - هزينه اجاره ماشین آلات</t>
  </si>
  <si>
    <t>A16 - هزينه ضايعات و دوباره كاري مربوط به توليد</t>
  </si>
  <si>
    <t>A17 - هزينه هاي غيرمستقيم تولید</t>
  </si>
  <si>
    <t>A18 - هزينه زمين و ساختمان شامل استهلاک و اجاره</t>
  </si>
  <si>
    <t>A19 - ماليات بر عملیات( شامل ایران نمیشود)</t>
  </si>
  <si>
    <t>هزینه های تولید</t>
  </si>
  <si>
    <t>A23 - هزینه های سربار</t>
  </si>
  <si>
    <t>فروش</t>
  </si>
  <si>
    <t>اداری تشکیلاتی</t>
  </si>
  <si>
    <t>دفتر مركزي</t>
  </si>
  <si>
    <t>تحقيق و توسعه</t>
  </si>
  <si>
    <t>حق ليسانس و حق الامتياز</t>
  </si>
  <si>
    <t>A24 -  استهلاک هزینه های سرمایه ای برای یک قطعه</t>
  </si>
  <si>
    <t>A25 - هزينه های مالی</t>
  </si>
  <si>
    <t>جمع کل هزینه ها (قبل از هزینه های مالی)</t>
  </si>
  <si>
    <t>جمع کل هزینه ها</t>
  </si>
  <si>
    <t>A26 - سود قبل از مالیات</t>
  </si>
  <si>
    <t>قیمت فروش</t>
  </si>
  <si>
    <t>A20 - اینکو ترمز مربوطه</t>
  </si>
  <si>
    <t>A21 - بسته بندی</t>
  </si>
  <si>
    <t>A22 - حمل و نقل محصول نهایی</t>
  </si>
  <si>
    <t>هزینه های توزیع</t>
  </si>
  <si>
    <t>كاربرگ شماره 5 باید پر شود</t>
  </si>
  <si>
    <t>سبد واحد پولی</t>
  </si>
  <si>
    <t>اين جدول تمام هزينه ها را به تفكيك واحدهاي پولی خلاصه سازی مي كند</t>
  </si>
  <si>
    <t>واحد پول هزینه های تبديل</t>
  </si>
  <si>
    <t>(به واحد پول پیشنهادی قیمت)</t>
  </si>
  <si>
    <t>(به واحد پول انتخاب شده)</t>
  </si>
  <si>
    <t>نرخ تبدیل ارز به واحد پول پیشنهادی قیمت</t>
  </si>
  <si>
    <t>كاربرگ 2 : ريز هزينه هاي خريد (مواد اوليه و قطعات نیمه ساخته و حق العمل کاری)</t>
  </si>
  <si>
    <t>B1 - انواع خريد (M=مواداولیه / C= کامپوننت / S=حق العمل کاری)</t>
  </si>
  <si>
    <t>B2 - شرح خرید</t>
  </si>
  <si>
    <t>B2.3 - نام قطعه توليد شده</t>
  </si>
  <si>
    <t>B5 - قيمت واحد به ارز خريداری شده</t>
  </si>
  <si>
    <t xml:space="preserve">B6 - نام تامين كننده </t>
  </si>
  <si>
    <t>B7 - مقدار ناخالص مصرفی (موادبری)</t>
  </si>
  <si>
    <t>B8 - مقدار خالص مصرفی</t>
  </si>
  <si>
    <t xml:space="preserve">B10 - مبلغ ناخالص خريد </t>
  </si>
  <si>
    <t>B11 - هزينه هاي غیر مستقیم خريد</t>
  </si>
  <si>
    <t>B12 - هزينه ضايعات مربوط به خريد</t>
  </si>
  <si>
    <t>B13.2 - هزينه هاي ترخيص از گمرك</t>
  </si>
  <si>
    <t>B13.3 - هزینه تعرفه گمركي</t>
  </si>
  <si>
    <t>B15 - مدت انبارش</t>
  </si>
  <si>
    <t>B2.1 - شرح خرید</t>
  </si>
  <si>
    <t>B2.2 - كد تعرفه گمركي</t>
  </si>
  <si>
    <t xml:space="preserve">قيمت   </t>
  </si>
  <si>
    <t>واحد مصرفی</t>
  </si>
  <si>
    <t xml:space="preserve">B17 - مدت انبارش كالاي نيمه ساخته </t>
  </si>
  <si>
    <t>B18 - مدت انبارش كالاي ساخته شده</t>
  </si>
  <si>
    <t>شرح</t>
  </si>
  <si>
    <t>ضريب مصرف ایستگاه کاری</t>
  </si>
  <si>
    <t>شرح عمليات ایستگاه کاری</t>
  </si>
  <si>
    <t>نوع ماشين : C = استاندارد , D =  تمام ظرفیت به رنو اختصاص یافته , SP = ماشین تک منظوره</t>
  </si>
  <si>
    <t>تعداد قطعاتی که قیمت ماشین تک منظوره روی آن مستهلک می شود</t>
  </si>
  <si>
    <t xml:space="preserve">تعداد ماشین آلات استفاده شده </t>
  </si>
  <si>
    <t>سرمایه گذاری انجام شده برای یک ماشین</t>
  </si>
  <si>
    <t>قيمت خريد ماشین آلات به ریال</t>
  </si>
  <si>
    <t>واحد پول خريد ماشين آلات (ریال)</t>
  </si>
  <si>
    <t>تاريخ خريد ماشین آلات</t>
  </si>
  <si>
    <t>ارزش جایگزینی ماشين</t>
  </si>
  <si>
    <t xml:space="preserve">دوره استهلاك </t>
  </si>
  <si>
    <t>تعداد كارگر مستقیم</t>
  </si>
  <si>
    <t xml:space="preserve">زمان های اضافی استراحت کارگر به علت نوع عملیات (مازاد بر استراحت های معمول کاری) (%) </t>
  </si>
  <si>
    <t>عملکرد ايستگاه کاری</t>
  </si>
  <si>
    <t>مدت زمان هر سيكل (سانتی مینت)   1min = 60 sec = 100 centiminute</t>
  </si>
  <si>
    <t>مدت زمان پشتيباني ها و تعمیرات نگهداری برنامه ریزی شده (به دقيقه)</t>
  </si>
  <si>
    <t>هر چند قطعه یکبار پشتیبانی برنامه ریزی شده انجام می شود</t>
  </si>
  <si>
    <t>ظرفيت اسمی توليد در هر ساعت</t>
  </si>
  <si>
    <t>زمان های توقف پيش بيني نشده (%)</t>
  </si>
  <si>
    <t>مدت زمان تعويض قالب (به دقيقه)</t>
  </si>
  <si>
    <t>هر چند قطعه یکبار تعویض قالب انجام می شود</t>
  </si>
  <si>
    <t>تعداد توليد واقعي در هر ساعت</t>
  </si>
  <si>
    <t>ضايعات توليد (%)</t>
  </si>
  <si>
    <t>دوباره کاری (%)</t>
  </si>
  <si>
    <t>OEE</t>
  </si>
  <si>
    <t>زمان در دسترس تولید</t>
  </si>
  <si>
    <t>نرخ استفاده از کارگاه برای تمام مشتریان (%)</t>
  </si>
  <si>
    <t>ساعات حضور كارگر مستقیم</t>
  </si>
  <si>
    <t>ساعات حضور کارگر مستقیم در يك شيفت</t>
  </si>
  <si>
    <t>هزينه حقوق و دستمزد سالانه كارگر مستقيم (برای سازمان)</t>
  </si>
  <si>
    <t>نرخ ساعتي دستمزد</t>
  </si>
  <si>
    <t>هزینه سالیانه به ازاي یک ماشين</t>
  </si>
  <si>
    <t>هزینه سالیانه ملزومات مصرفي تولید (مواد غیرمستقیم)</t>
  </si>
  <si>
    <t>هزینه سالیانه انرژي و سوخت (آب،برق،گاز و..)</t>
  </si>
  <si>
    <t>هزینه سالیانه تعميرات و نگهداري ماشین آلات (با دستمزد)</t>
  </si>
  <si>
    <t>هزینه تعمير و نگهداري ماشين آلات : فقط دستمزد</t>
  </si>
  <si>
    <t>هزینه سالیانه تعميرات و نگهداري قالبها (با دستمزد)</t>
  </si>
  <si>
    <t>هزینه تعمير و نگهداري قالبها : فقط دستمزد</t>
  </si>
  <si>
    <t>برای یک قطعه</t>
  </si>
  <si>
    <t xml:space="preserve">هزينه حقوق و دستمزد کارگر مستقيم </t>
  </si>
  <si>
    <t>هزينه استهلاك ماشين آلات توليدي</t>
  </si>
  <si>
    <t>هزينه ملزومات و مواد مصرفي تولید</t>
  </si>
  <si>
    <t>هزينه انرژي و سوخت (آب،برق،گاز و..)</t>
  </si>
  <si>
    <t>هزينه تعمير و نگهداري ماشين آلات</t>
  </si>
  <si>
    <t xml:space="preserve">هزينه تعمير و نگهداري قالبها </t>
  </si>
  <si>
    <t>هزينه ضايعات تولید</t>
  </si>
  <si>
    <t>هزينه دوباره کاری</t>
  </si>
  <si>
    <t>جمع کل هزینه های ایستگاه کاری</t>
  </si>
  <si>
    <t>مشخصات قالبهاي خاص كه در قيمت اين قطعه لحاظ نشده اند</t>
  </si>
  <si>
    <t xml:space="preserve">هزينه ساخت قالب </t>
  </si>
  <si>
    <t>تعداد قالبهای خاص</t>
  </si>
  <si>
    <t>تعداد حفره های تعبیه شده در قالب</t>
  </si>
  <si>
    <t>عمر مفید قالب</t>
  </si>
  <si>
    <t xml:space="preserve">شماره رفرنس مربوطه در IDO SHEET </t>
  </si>
  <si>
    <t>کد تولید کننده در سیستم رنو</t>
  </si>
  <si>
    <t>تعداد خودروها يا قطعات تولیدی در يك سال</t>
  </si>
  <si>
    <t>تعداد خودروها يا قطعات تولیدی در يك روز</t>
  </si>
  <si>
    <t>اطلاعات ضروری در زمان بندي TGA</t>
  </si>
  <si>
    <t>لیست قالب ها</t>
  </si>
  <si>
    <t>تاريخ پیش بینی شده ساخت قالب TKO/TGA</t>
  </si>
  <si>
    <t>عمر مفيد مورد انتظار قالب بصورت تعداد ضربها</t>
  </si>
  <si>
    <t>جمع كل به ریال</t>
  </si>
  <si>
    <t>اطلاعات مهم در مورد قالب</t>
  </si>
  <si>
    <t>جمع بندی به ریال</t>
  </si>
  <si>
    <t>کاربرگ شرح قطعه و قالب</t>
  </si>
  <si>
    <t>ريز هزينه هاي ساخت قالب (IDO SHEET)</t>
  </si>
  <si>
    <t>شماره فنی قطعه :</t>
  </si>
  <si>
    <t xml:space="preserve">كاربرگ شماره 5 : خلاصه هزينه هاي خاص ("Supplier Entry Ticket") </t>
  </si>
  <si>
    <t>هزینه ها به ریال وارد شوند</t>
  </si>
  <si>
    <t>صورت ريز هزينه هاي خاص (قبل از شروع پروژه)</t>
  </si>
  <si>
    <t>E7 - مبالغ به ریال  - به غیر از سود و هزينه هاي مالي</t>
  </si>
  <si>
    <t xml:space="preserve">E8 - حجم توليد سالیانه(تعداد قطعاتی که هزینه ها بایستی بر آن سرشکن شود)  </t>
  </si>
  <si>
    <t>E9 - تعداد سالها</t>
  </si>
  <si>
    <t>E10 - هزينه به ازاي یک قطعه به غیر از سود و هزينه هاي مالي</t>
  </si>
  <si>
    <t>E11 - نرخ بهره - سود و هزينه هاي مالي(%)</t>
  </si>
  <si>
    <t>هزينه های تست</t>
  </si>
  <si>
    <t>ابزار آلات خاصی كه در قيمت قطعه مستهلك ميشوند</t>
  </si>
  <si>
    <t>هزينه نمونه اوليه (شامل نمونه اوليه مورد نياز توليد كننده)</t>
  </si>
  <si>
    <t>Укажите код валюты и обменный курс по отношению к основной валюте Стандартной Сметы</t>
  </si>
  <si>
    <t>Справочник по заполнению Стандартной Сметы</t>
  </si>
  <si>
    <t>Лист 0 Определение валютной корзины: заполните колонку "Страна" и обменный курс</t>
  </si>
  <si>
    <t>Лист 1 Синтез: заполните данные по каждой теме до А7</t>
  </si>
  <si>
    <t>Лист 2 Закупки: заполните данные по каждой теме</t>
  </si>
  <si>
    <t>Лист 3 Добавленная стоимость: заполните данные по каждой теме</t>
  </si>
  <si>
    <t>Лист 1 Синтез: заполните данные по каждой теме до А17</t>
  </si>
  <si>
    <t>Заполните Листы 4 и 5 (по необходимости)</t>
  </si>
  <si>
    <t>А12 - Косвенные затраты на Закупки</t>
  </si>
  <si>
    <t>Стоимость Закупок</t>
  </si>
  <si>
    <t>А15.2 - Выплаты по основному оборудованию, взятому в лизинг</t>
  </si>
  <si>
    <t>Добавленная стоимость</t>
  </si>
  <si>
    <t>Расходы на отдел Продаж</t>
  </si>
  <si>
    <t>Расходы на Администрацию</t>
  </si>
  <si>
    <t>А24 - Амортизация расходов на разработку детали (SET/TEF)</t>
  </si>
  <si>
    <t>А25 - Выплаты по долговым обязательствам</t>
  </si>
  <si>
    <t>Общая стоимость детали (до выплат по долговым обязательствам)</t>
  </si>
  <si>
    <t>Общая стоимость детали</t>
  </si>
  <si>
    <t>А26 - Операционная маржа (до уплаты налогов)</t>
  </si>
  <si>
    <t>Отпускная цена</t>
  </si>
  <si>
    <t>А20 - Укажите Инкотермс</t>
  </si>
  <si>
    <t>А21 - Стоимость упаковки детали</t>
  </si>
  <si>
    <t>А22 - Стоимость доставки (от Поставщика до Клиента)</t>
  </si>
  <si>
    <t>Стоимость Реализации</t>
  </si>
  <si>
    <t>Заполните Лист 5 и Аппендиксы</t>
  </si>
  <si>
    <t>Отрицательное значение</t>
  </si>
  <si>
    <t>Сумма значений строки С36 в Листе 3 Процессы</t>
  </si>
  <si>
    <t>Заполните Лист 2 Закупки</t>
  </si>
  <si>
    <t>Заполните Лист 3 Добавленная стоимость</t>
  </si>
  <si>
    <t>(в основной валюте Сметы)</t>
  </si>
  <si>
    <t>(в указанной валюте)</t>
  </si>
  <si>
    <t>Обменный курс для перевода в валюту Сметы</t>
  </si>
  <si>
    <t>ТАБЛИЦА N°3 : ОПИСАНИЕ ПРОИЗВОДСТВЕННОГО ПРОЦЕССА (Добавленная стоимость)</t>
  </si>
  <si>
    <t>Другой Инкотермс</t>
  </si>
  <si>
    <t>Русский</t>
  </si>
  <si>
    <t>Es necesario indicar el código de la divisa y la tasa de cambio que se desea utilizar para el cifrado del presupuesto con respecto a la divisa del presupuesto</t>
  </si>
  <si>
    <t>A12 - Gastos indirectos de compras</t>
  </si>
  <si>
    <t>Coste de compras</t>
  </si>
  <si>
    <t>Coste de producción</t>
  </si>
  <si>
    <t>Función comercial</t>
  </si>
  <si>
    <t>Administración</t>
  </si>
  <si>
    <t>A24 - Amortización de gastos específicos del producto (TEP)</t>
  </si>
  <si>
    <t>A25- Gastos financieros</t>
  </si>
  <si>
    <t>Coste total (sin gastos financieros)</t>
  </si>
  <si>
    <t>Coste total</t>
  </si>
  <si>
    <t>A26- Margen antes de impuestos</t>
  </si>
  <si>
    <t>Precio de venta</t>
  </si>
  <si>
    <t>A20 - Seleccionar Incoterm</t>
  </si>
  <si>
    <t>A21 - Embalaje</t>
  </si>
  <si>
    <t>A22- Coste de logística aguas abajo</t>
  </si>
  <si>
    <t>Coste de distribución</t>
  </si>
  <si>
    <t>(en la divisa del presupuesto)</t>
  </si>
  <si>
    <t>(en la divisa escogida)</t>
  </si>
  <si>
    <t>Tasa de cambio para convertir a la divisa del presupuesto</t>
  </si>
  <si>
    <t>% DàD</t>
  </si>
  <si>
    <t>NB: the main dashboard structure part may be considered as belonging to category n°4</t>
  </si>
  <si>
    <t>セル</t>
    <phoneticPr fontId="24" type="noConversion"/>
  </si>
  <si>
    <r>
      <t>EXCEL</t>
    </r>
    <r>
      <rPr>
        <sz val="11"/>
        <rFont val="ＭＳ Ｐゴシック"/>
        <family val="3"/>
        <charset val="128"/>
      </rPr>
      <t>シート</t>
    </r>
  </si>
  <si>
    <r>
      <t>SQ</t>
    </r>
    <r>
      <rPr>
        <sz val="11"/>
        <rFont val="ＭＳ Ｐゴシック"/>
        <family val="3"/>
        <charset val="128"/>
      </rPr>
      <t>説明書の使用手順</t>
    </r>
  </si>
  <si>
    <r>
      <t xml:space="preserve">Sheet 0 </t>
    </r>
    <r>
      <rPr>
        <sz val="11"/>
        <rFont val="ＭＳ Ｐゴシック"/>
        <family val="3"/>
        <charset val="128"/>
      </rPr>
      <t>通貨マネジメント</t>
    </r>
    <r>
      <rPr>
        <sz val="11"/>
        <rFont val="Arial"/>
        <family val="2"/>
      </rPr>
      <t xml:space="preserve">: </t>
    </r>
    <r>
      <rPr>
        <sz val="11"/>
        <rFont val="ＭＳ Ｐゴシック"/>
        <family val="3"/>
        <charset val="128"/>
      </rPr>
      <t>国と為替レートの欄に入力してください</t>
    </r>
  </si>
  <si>
    <r>
      <t>Sheet 1 (</t>
    </r>
    <r>
      <rPr>
        <sz val="11"/>
        <rFont val="ＭＳ Ｐゴシック"/>
        <family val="3"/>
        <charset val="128"/>
      </rPr>
      <t>サマリー</t>
    </r>
    <r>
      <rPr>
        <sz val="11"/>
        <rFont val="Arial"/>
        <family val="2"/>
      </rPr>
      <t>) : A7</t>
    </r>
    <r>
      <rPr>
        <sz val="11"/>
        <rFont val="ＭＳ Ｐゴシック"/>
        <family val="3"/>
        <charset val="128"/>
      </rPr>
      <t>項までの欄に入力してください</t>
    </r>
    <r>
      <rPr>
        <sz val="11"/>
        <rFont val="Arial"/>
        <family val="2"/>
      </rPr>
      <t xml:space="preserve"> </t>
    </r>
  </si>
  <si>
    <r>
      <t>Sheet 2 (</t>
    </r>
    <r>
      <rPr>
        <sz val="11"/>
        <rFont val="ＭＳ Ｐゴシック"/>
        <family val="3"/>
        <charset val="128"/>
      </rPr>
      <t>購入</t>
    </r>
    <r>
      <rPr>
        <sz val="11"/>
        <rFont val="Arial"/>
        <family val="2"/>
      </rPr>
      <t xml:space="preserve">) : </t>
    </r>
    <r>
      <rPr>
        <sz val="11"/>
        <rFont val="ＭＳ Ｐゴシック"/>
        <family val="3"/>
        <charset val="128"/>
      </rPr>
      <t>各欄に入力してください</t>
    </r>
  </si>
  <si>
    <r>
      <t>Sheet 3 (</t>
    </r>
    <r>
      <rPr>
        <sz val="11"/>
        <rFont val="ＭＳ Ｐゴシック"/>
        <family val="3"/>
        <charset val="128"/>
      </rPr>
      <t>製造</t>
    </r>
    <r>
      <rPr>
        <sz val="11"/>
        <rFont val="Arial"/>
        <family val="2"/>
      </rPr>
      <t xml:space="preserve">) : </t>
    </r>
    <r>
      <rPr>
        <sz val="11"/>
        <rFont val="ＭＳ Ｐゴシック"/>
        <family val="3"/>
        <charset val="128"/>
      </rPr>
      <t>各欄に入力してください</t>
    </r>
  </si>
  <si>
    <r>
      <t>Sheet 1 (</t>
    </r>
    <r>
      <rPr>
        <sz val="11"/>
        <rFont val="ＭＳ Ｐゴシック"/>
        <family val="3"/>
        <charset val="128"/>
      </rPr>
      <t>サマリー</t>
    </r>
    <r>
      <rPr>
        <sz val="11"/>
        <rFont val="Arial"/>
        <family val="2"/>
      </rPr>
      <t>) : A17</t>
    </r>
    <r>
      <rPr>
        <sz val="11"/>
        <rFont val="ＭＳ Ｐゴシック"/>
        <family val="3"/>
        <charset val="128"/>
      </rPr>
      <t>項からの欄に入力してください</t>
    </r>
    <r>
      <rPr>
        <sz val="11"/>
        <rFont val="Arial"/>
        <family val="2"/>
      </rPr>
      <t xml:space="preserve"> </t>
    </r>
  </si>
  <si>
    <r>
      <rPr>
        <sz val="11"/>
        <rFont val="ＭＳ Ｐゴシック"/>
        <family val="3"/>
        <charset val="128"/>
      </rPr>
      <t xml:space="preserve">必要によって </t>
    </r>
    <r>
      <rPr>
        <sz val="11"/>
        <rFont val="Arial"/>
        <family val="2"/>
      </rPr>
      <t xml:space="preserve">sheet 4 </t>
    </r>
    <r>
      <rPr>
        <sz val="11"/>
        <rFont val="ＭＳ Ｐゴシック"/>
        <family val="3"/>
        <charset val="128"/>
      </rPr>
      <t>と</t>
    </r>
    <r>
      <rPr>
        <sz val="11"/>
        <rFont val="Arial"/>
        <family val="2"/>
      </rPr>
      <t xml:space="preserve"> 5 </t>
    </r>
    <r>
      <rPr>
        <sz val="11"/>
        <rFont val="ＭＳ Ｐゴシック"/>
        <family val="3"/>
        <charset val="128"/>
      </rPr>
      <t>に入力してください</t>
    </r>
  </si>
  <si>
    <r>
      <t xml:space="preserve">A1 - </t>
    </r>
    <r>
      <rPr>
        <sz val="11"/>
        <rFont val="ＭＳ Ｐゴシック"/>
        <family val="3"/>
        <charset val="128"/>
      </rPr>
      <t>質問票回答作成日：</t>
    </r>
  </si>
  <si>
    <t>A2 - 見積適用日：</t>
    <rPh sb="5" eb="7">
      <t>みつもり</t>
    </rPh>
    <rPh sb="7" eb="9">
      <t>てきよう</t>
    </rPh>
    <phoneticPr fontId="24" type="noConversion"/>
  </si>
  <si>
    <r>
      <t xml:space="preserve">A3 - </t>
    </r>
    <r>
      <rPr>
        <sz val="11"/>
        <rFont val="ＭＳ Ｐゴシック"/>
        <family val="3"/>
        <charset val="128"/>
      </rPr>
      <t>プロジェクト通貨</t>
    </r>
  </si>
  <si>
    <r>
      <t xml:space="preserve">A5 - </t>
    </r>
    <r>
      <rPr>
        <sz val="11"/>
        <rFont val="ＭＳ Ｐゴシック"/>
        <family val="3"/>
        <charset val="128"/>
      </rPr>
      <t>調査対象の製品名称：</t>
    </r>
  </si>
  <si>
    <r>
      <t xml:space="preserve">A8 - </t>
    </r>
    <r>
      <rPr>
        <sz val="11"/>
        <rFont val="ＭＳ Ｐゴシック"/>
        <family val="3"/>
        <charset val="128"/>
      </rPr>
      <t>国内調達の材料・購入品費合計</t>
    </r>
  </si>
  <si>
    <r>
      <rPr>
        <sz val="11"/>
        <rFont val="ＭＳ Ｐゴシック"/>
        <family val="3"/>
        <charset val="128"/>
      </rPr>
      <t>原材料費</t>
    </r>
    <r>
      <rPr>
        <sz val="11"/>
        <rFont val="Arial"/>
        <family val="2"/>
      </rPr>
      <t xml:space="preserve"> </t>
    </r>
  </si>
  <si>
    <r>
      <rPr>
        <sz val="11"/>
        <rFont val="ＭＳ Ｐゴシック"/>
        <family val="3"/>
        <charset val="128"/>
      </rPr>
      <t>部品購入費</t>
    </r>
    <r>
      <rPr>
        <sz val="11"/>
        <rFont val="Arial"/>
        <family val="2"/>
      </rPr>
      <t xml:space="preserve"> </t>
    </r>
  </si>
  <si>
    <r>
      <rPr>
        <sz val="11"/>
        <rFont val="ＭＳ Ｐゴシック"/>
        <family val="3"/>
        <charset val="128"/>
      </rPr>
      <t>外注委託作業費</t>
    </r>
    <r>
      <rPr>
        <sz val="11"/>
        <rFont val="Arial"/>
        <family val="2"/>
      </rPr>
      <t xml:space="preserve"> </t>
    </r>
  </si>
  <si>
    <r>
      <t xml:space="preserve">A8.1 - </t>
    </r>
    <r>
      <rPr>
        <sz val="11"/>
        <rFont val="ＭＳ Ｐゴシック"/>
        <family val="3"/>
        <charset val="128"/>
      </rPr>
      <t>国内調達の材料・購入品の輸送費</t>
    </r>
  </si>
  <si>
    <r>
      <t xml:space="preserve">A8.2 - </t>
    </r>
    <r>
      <rPr>
        <sz val="11"/>
        <rFont val="ＭＳ Ｐゴシック"/>
        <family val="3"/>
        <charset val="128"/>
      </rPr>
      <t>国内調達の材料・購入品に対する税金</t>
    </r>
  </si>
  <si>
    <r>
      <t xml:space="preserve">A8.3 - </t>
    </r>
    <r>
      <rPr>
        <sz val="11"/>
        <rFont val="ＭＳ Ｐゴシック"/>
        <family val="3"/>
        <charset val="128"/>
      </rPr>
      <t>海外調達の材料・購入品の総購入品費</t>
    </r>
  </si>
  <si>
    <r>
      <t xml:space="preserve">A9.1 - </t>
    </r>
    <r>
      <rPr>
        <sz val="11"/>
        <rFont val="ＭＳ Ｐゴシック"/>
        <family val="3"/>
        <charset val="128"/>
      </rPr>
      <t>海外調達の材料・購入品の輸送費</t>
    </r>
  </si>
  <si>
    <r>
      <t xml:space="preserve">A9.2 - </t>
    </r>
    <r>
      <rPr>
        <sz val="11"/>
        <rFont val="ＭＳ Ｐゴシック"/>
        <family val="3"/>
        <charset val="128"/>
      </rPr>
      <t>海外調達の材料・購入品に対する税金及び通関費用</t>
    </r>
  </si>
  <si>
    <r>
      <t xml:space="preserve">A9.3 - </t>
    </r>
    <r>
      <rPr>
        <sz val="11"/>
        <rFont val="ＭＳ Ｐゴシック"/>
        <family val="3"/>
        <charset val="128"/>
      </rPr>
      <t>海外調達の材料・購入品に対する関税</t>
    </r>
  </si>
  <si>
    <r>
      <t xml:space="preserve">A12 - </t>
    </r>
    <r>
      <rPr>
        <sz val="11"/>
        <rFont val="ＭＳ Ｐゴシック"/>
        <family val="3"/>
        <charset val="128"/>
      </rPr>
      <t>購入品の管理費</t>
    </r>
  </si>
  <si>
    <r>
      <t>A10 -</t>
    </r>
    <r>
      <rPr>
        <sz val="11"/>
        <rFont val="ＭＳ Ｐゴシック"/>
        <family val="3"/>
        <charset val="128"/>
      </rPr>
      <t>材料の</t>
    </r>
    <r>
      <rPr>
        <sz val="11"/>
        <rFont val="Arial"/>
        <family val="2"/>
      </rPr>
      <t xml:space="preserve"> </t>
    </r>
    <r>
      <rPr>
        <sz val="11"/>
        <rFont val="ＭＳ Ｐゴシック"/>
        <family val="3"/>
        <charset val="128"/>
      </rPr>
      <t>ﾘｻｲｸﾙによる再販収入</t>
    </r>
  </si>
  <si>
    <r>
      <t xml:space="preserve">A11 - </t>
    </r>
    <r>
      <rPr>
        <sz val="11"/>
        <rFont val="ＭＳ Ｐゴシック"/>
        <family val="3"/>
        <charset val="128"/>
      </rPr>
      <t>購入品のｽｸﾗｯﾌﾟ及びﾘﾜｰｸ費</t>
    </r>
  </si>
  <si>
    <t>材料・購入品費</t>
    <rPh sb="0" eb="2">
      <t>ざいりょう</t>
    </rPh>
    <rPh sb="3" eb="5">
      <t>こうにゅう</t>
    </rPh>
    <rPh sb="5" eb="6">
      <t>ひん</t>
    </rPh>
    <rPh sb="6" eb="7">
      <t>ひ</t>
    </rPh>
    <phoneticPr fontId="24" type="noConversion"/>
  </si>
  <si>
    <r>
      <t xml:space="preserve">A13 - </t>
    </r>
    <r>
      <rPr>
        <sz val="11"/>
        <rFont val="ＭＳ Ｐゴシック"/>
        <family val="3"/>
        <charset val="128"/>
      </rPr>
      <t>製造直接労務費</t>
    </r>
  </si>
  <si>
    <r>
      <t xml:space="preserve">A14 - </t>
    </r>
    <r>
      <rPr>
        <sz val="11"/>
        <rFont val="ＭＳ Ｐゴシック"/>
        <family val="3"/>
        <charset val="128"/>
      </rPr>
      <t>操業費及び保全費</t>
    </r>
  </si>
  <si>
    <r>
      <rPr>
        <sz val="11"/>
        <rFont val="ＭＳ Ｐゴシック"/>
        <family val="3"/>
        <charset val="128"/>
      </rPr>
      <t>間接材料費</t>
    </r>
    <r>
      <rPr>
        <sz val="11"/>
        <rFont val="Arial"/>
        <family val="2"/>
      </rPr>
      <t xml:space="preserve"> </t>
    </r>
  </si>
  <si>
    <r>
      <rPr>
        <sz val="11"/>
        <rFont val="ＭＳ Ｐゴシック"/>
        <family val="3"/>
        <charset val="128"/>
      </rPr>
      <t>水光熱費</t>
    </r>
    <r>
      <rPr>
        <sz val="11"/>
        <rFont val="Arial"/>
        <family val="2"/>
      </rPr>
      <t xml:space="preserve"> </t>
    </r>
  </si>
  <si>
    <r>
      <rPr>
        <sz val="11"/>
        <rFont val="ＭＳ Ｐゴシック"/>
        <family val="3"/>
        <charset val="128"/>
      </rPr>
      <t>設備保全費</t>
    </r>
    <r>
      <rPr>
        <sz val="11"/>
        <rFont val="Arial"/>
        <family val="2"/>
      </rPr>
      <t xml:space="preserve"> </t>
    </r>
  </si>
  <si>
    <r>
      <rPr>
        <sz val="11"/>
        <rFont val="ＭＳ Ｐゴシック"/>
        <family val="3"/>
        <charset val="128"/>
      </rPr>
      <t>型･治工具保全費</t>
    </r>
    <r>
      <rPr>
        <sz val="11"/>
        <rFont val="Arial"/>
        <family val="2"/>
      </rPr>
      <t xml:space="preserve"> </t>
    </r>
  </si>
  <si>
    <r>
      <t xml:space="preserve">A15.2 - </t>
    </r>
    <r>
      <rPr>
        <sz val="11"/>
        <rFont val="ＭＳ Ｐゴシック"/>
        <family val="3"/>
        <charset val="128"/>
      </rPr>
      <t>リースライセンス費</t>
    </r>
  </si>
  <si>
    <r>
      <t xml:space="preserve">A16 - </t>
    </r>
    <r>
      <rPr>
        <sz val="11"/>
        <rFont val="ＭＳ Ｐゴシック"/>
        <family val="3"/>
        <charset val="128"/>
      </rPr>
      <t>加工のｽｸﾗｯﾌﾟ及びﾘﾜｰｸ費</t>
    </r>
  </si>
  <si>
    <r>
      <t xml:space="preserve">A17 - </t>
    </r>
    <r>
      <rPr>
        <sz val="11"/>
        <rFont val="ＭＳ Ｐゴシック"/>
        <family val="3"/>
        <charset val="128"/>
      </rPr>
      <t>製造準直労務費・間接労務費</t>
    </r>
  </si>
  <si>
    <t xml:space="preserve">工程内の準直労務費 </t>
    <rPh sb="2" eb="3">
      <t>ない</t>
    </rPh>
    <rPh sb="4" eb="5">
      <t>じゅん</t>
    </rPh>
    <rPh sb="5" eb="6">
      <t>ちょく</t>
    </rPh>
    <rPh sb="6" eb="9">
      <t>ろうむひ</t>
    </rPh>
    <phoneticPr fontId="24" type="noConversion"/>
  </si>
  <si>
    <t xml:space="preserve">梱包関連の物流費用 </t>
    <rPh sb="0" eb="2">
      <t>こんぽう</t>
    </rPh>
    <rPh sb="2" eb="4">
      <t>かんれん</t>
    </rPh>
    <rPh sb="5" eb="7">
      <t>ぶつりゅう</t>
    </rPh>
    <rPh sb="7" eb="9">
      <t>ひよう</t>
    </rPh>
    <phoneticPr fontId="24" type="noConversion"/>
  </si>
  <si>
    <t>工程外の間接労務費</t>
    <rPh sb="6" eb="9">
      <t>ろうむひ</t>
    </rPh>
    <phoneticPr fontId="24" type="noConversion"/>
  </si>
  <si>
    <r>
      <t xml:space="preserve">A18 - </t>
    </r>
    <r>
      <rPr>
        <sz val="11"/>
        <rFont val="ＭＳ Ｐゴシック"/>
        <family val="3"/>
        <charset val="128"/>
      </rPr>
      <t>工場運営の為のインフラ関連費用</t>
    </r>
  </si>
  <si>
    <r>
      <t xml:space="preserve">A19 - </t>
    </r>
    <r>
      <rPr>
        <sz val="11"/>
        <rFont val="ＭＳ Ｐゴシック"/>
        <family val="3"/>
        <charset val="128"/>
      </rPr>
      <t>税金</t>
    </r>
  </si>
  <si>
    <t>加工費</t>
    <rPh sb="0" eb="2">
      <t>かこう</t>
    </rPh>
    <rPh sb="2" eb="3">
      <t>ひ</t>
    </rPh>
    <phoneticPr fontId="24" type="noConversion"/>
  </si>
  <si>
    <r>
      <t xml:space="preserve">A23 - </t>
    </r>
    <r>
      <rPr>
        <sz val="11"/>
        <rFont val="ＭＳ Ｐゴシック"/>
        <family val="3"/>
        <charset val="128"/>
      </rPr>
      <t>管理費</t>
    </r>
  </si>
  <si>
    <t xml:space="preserve">営業費 </t>
    <rPh sb="0" eb="3">
      <t>ｴｲｷﾞｮｳﾋ</t>
    </rPh>
    <phoneticPr fontId="24" type="noConversion"/>
  </si>
  <si>
    <t xml:space="preserve">一般管理費 </t>
    <rPh sb="0" eb="2">
      <t>いっぱん</t>
    </rPh>
    <rPh sb="2" eb="5">
      <t>かんりひ</t>
    </rPh>
    <phoneticPr fontId="24" type="noConversion"/>
  </si>
  <si>
    <t xml:space="preserve">共通研究開発費 </t>
    <rPh sb="0" eb="2">
      <t>きょうつう</t>
    </rPh>
    <phoneticPr fontId="24" type="noConversion"/>
  </si>
  <si>
    <r>
      <t xml:space="preserve">A24 - </t>
    </r>
    <r>
      <rPr>
        <sz val="11"/>
        <rFont val="ＭＳ Ｐゴシック"/>
        <family val="3"/>
        <charset val="128"/>
      </rPr>
      <t>直接開発費等の一時費用の均等償却分（SET）</t>
    </r>
  </si>
  <si>
    <r>
      <t xml:space="preserve">A25 - </t>
    </r>
    <r>
      <rPr>
        <sz val="11"/>
        <rFont val="ＭＳ Ｐゴシック"/>
        <family val="3"/>
        <charset val="128"/>
      </rPr>
      <t>財務関連費</t>
    </r>
  </si>
  <si>
    <r>
      <rPr>
        <sz val="11"/>
        <rFont val="ＭＳ Ｐゴシック"/>
        <family val="3"/>
        <charset val="128"/>
      </rPr>
      <t>合計</t>
    </r>
    <r>
      <rPr>
        <sz val="11"/>
        <rFont val="Arial"/>
        <family val="2"/>
      </rPr>
      <t xml:space="preserve"> (</t>
    </r>
    <r>
      <rPr>
        <sz val="11"/>
        <rFont val="ＭＳ Ｐゴシック"/>
        <family val="3"/>
        <charset val="128"/>
      </rPr>
      <t>財務関連費の計上前</t>
    </r>
    <r>
      <rPr>
        <sz val="11"/>
        <rFont val="Arial"/>
        <family val="2"/>
      </rPr>
      <t>)</t>
    </r>
  </si>
  <si>
    <r>
      <t xml:space="preserve">A26 - </t>
    </r>
    <r>
      <rPr>
        <sz val="11"/>
        <rFont val="ＭＳ Ｐゴシック"/>
        <family val="3"/>
        <charset val="128"/>
      </rPr>
      <t>税引き前利益</t>
    </r>
  </si>
  <si>
    <t>販価</t>
    <rPh sb="0" eb="1">
      <t>はん</t>
    </rPh>
    <rPh sb="1" eb="2">
      <t>か</t>
    </rPh>
    <phoneticPr fontId="24" type="noConversion"/>
  </si>
  <si>
    <r>
      <t xml:space="preserve">A20 - </t>
    </r>
    <r>
      <rPr>
        <sz val="11"/>
        <rFont val="ＭＳ Ｐゴシック"/>
        <family val="3"/>
        <charset val="128"/>
      </rPr>
      <t>取引条件の選択</t>
    </r>
  </si>
  <si>
    <r>
      <t xml:space="preserve">A21 - </t>
    </r>
    <r>
      <rPr>
        <sz val="11"/>
        <rFont val="ＭＳ Ｐゴシック"/>
        <family val="3"/>
        <charset val="128"/>
      </rPr>
      <t>梱包費</t>
    </r>
  </si>
  <si>
    <r>
      <t xml:space="preserve">A22 - </t>
    </r>
    <r>
      <rPr>
        <sz val="11"/>
        <rFont val="ＭＳ Ｐゴシック"/>
        <family val="3"/>
        <charset val="128"/>
      </rPr>
      <t>客先への納入物流費</t>
    </r>
  </si>
  <si>
    <t>輸送関連費用</t>
    <rPh sb="0" eb="2">
      <t>ゆそう</t>
    </rPh>
    <rPh sb="2" eb="4">
      <t>かんれん</t>
    </rPh>
    <rPh sb="4" eb="6">
      <t>ひよう</t>
    </rPh>
    <phoneticPr fontId="24" type="noConversion"/>
  </si>
  <si>
    <r>
      <t xml:space="preserve">A26 - </t>
    </r>
    <r>
      <rPr>
        <sz val="11"/>
        <rFont val="ＭＳ Ｐゴシック"/>
        <family val="3"/>
        <charset val="128"/>
      </rPr>
      <t>輸送先における輸送（生産エリアが異なる場合）</t>
    </r>
  </si>
  <si>
    <r>
      <t xml:space="preserve">A25 - </t>
    </r>
    <r>
      <rPr>
        <sz val="11"/>
        <rFont val="ＭＳ Ｐゴシック"/>
        <family val="3"/>
        <charset val="128"/>
      </rPr>
      <t>ｻﾌﾟﾗｲﾔ工場渡し価格 (見積り通貨で)</t>
    </r>
  </si>
  <si>
    <r>
      <t xml:space="preserve">A25 - </t>
    </r>
    <r>
      <rPr>
        <sz val="11"/>
        <rFont val="ＭＳ Ｐゴシック"/>
        <family val="3"/>
        <charset val="128"/>
      </rPr>
      <t>梱包</t>
    </r>
  </si>
  <si>
    <r>
      <t xml:space="preserve">A28.1 - </t>
    </r>
    <r>
      <rPr>
        <sz val="11"/>
        <rFont val="ＭＳ Ｐゴシック"/>
        <family val="3"/>
        <charset val="128"/>
      </rPr>
      <t>積込み費用</t>
    </r>
  </si>
  <si>
    <r>
      <t xml:space="preserve">A28.2 </t>
    </r>
    <r>
      <rPr>
        <sz val="11"/>
        <rFont val="ＭＳ Ｐゴシック"/>
        <family val="3"/>
        <charset val="128"/>
      </rPr>
      <t>通関費用</t>
    </r>
  </si>
  <si>
    <r>
      <t xml:space="preserve">A29 - FCA </t>
    </r>
    <r>
      <rPr>
        <sz val="11"/>
        <rFont val="ＭＳ Ｐゴシック"/>
        <family val="3"/>
        <charset val="128"/>
      </rPr>
      <t>価格</t>
    </r>
    <r>
      <rPr>
        <sz val="11"/>
        <rFont val="Arial"/>
        <family val="2"/>
      </rPr>
      <t xml:space="preserve"> (</t>
    </r>
    <r>
      <rPr>
        <sz val="11"/>
        <rFont val="ＭＳ Ｐゴシック"/>
        <family val="3"/>
        <charset val="128"/>
      </rPr>
      <t>見積り通貨で</t>
    </r>
    <r>
      <rPr>
        <sz val="11"/>
        <rFont val="Arial"/>
        <family val="2"/>
      </rPr>
      <t>)</t>
    </r>
  </si>
  <si>
    <r>
      <rPr>
        <sz val="11"/>
        <rFont val="ＭＳ Ｐゴシック"/>
        <family val="3"/>
        <charset val="128"/>
      </rPr>
      <t xml:space="preserve">推奨される </t>
    </r>
    <r>
      <rPr>
        <sz val="11"/>
        <rFont val="Arial"/>
        <family val="2"/>
      </rPr>
      <t>INCOTERM</t>
    </r>
  </si>
  <si>
    <r>
      <t>A28 - DDP</t>
    </r>
    <r>
      <rPr>
        <sz val="11"/>
        <rFont val="ＭＳ Ｐゴシック"/>
        <family val="3"/>
        <charset val="128"/>
      </rPr>
      <t>価格</t>
    </r>
    <r>
      <rPr>
        <sz val="11"/>
        <rFont val="Arial"/>
        <family val="2"/>
      </rPr>
      <t xml:space="preserve"> (</t>
    </r>
    <r>
      <rPr>
        <sz val="11"/>
        <rFont val="ＭＳ Ｐゴシック"/>
        <family val="3"/>
        <charset val="128"/>
      </rPr>
      <t>見積り通貨で</t>
    </r>
    <r>
      <rPr>
        <sz val="11"/>
        <rFont val="Arial"/>
        <family val="2"/>
      </rPr>
      <t>)</t>
    </r>
  </si>
  <si>
    <r>
      <t xml:space="preserve">A29 - </t>
    </r>
    <r>
      <rPr>
        <sz val="11"/>
        <rFont val="ＭＳ Ｐゴシック"/>
        <family val="3"/>
        <charset val="128"/>
      </rPr>
      <t>日産、ﾙﾉｰ、</t>
    </r>
    <r>
      <rPr>
        <sz val="11"/>
        <rFont val="Arial"/>
        <family val="2"/>
      </rPr>
      <t>AVTOVAZ</t>
    </r>
    <r>
      <rPr>
        <sz val="11"/>
        <rFont val="ＭＳ Ｐゴシック"/>
        <family val="3"/>
        <charset val="128"/>
      </rPr>
      <t>の生産工場（製品納入先）：</t>
    </r>
  </si>
  <si>
    <r>
      <rPr>
        <sz val="11"/>
        <rFont val="ＭＳ Ｐゴシック"/>
        <family val="3"/>
        <charset val="128"/>
      </rPr>
      <t>日産、ﾙﾉｰ、</t>
    </r>
    <r>
      <rPr>
        <sz val="11"/>
        <rFont val="Arial"/>
        <family val="2"/>
      </rPr>
      <t>AVTOVAZ</t>
    </r>
    <r>
      <rPr>
        <sz val="11"/>
        <rFont val="ＭＳ Ｐゴシック"/>
        <family val="3"/>
        <charset val="128"/>
      </rPr>
      <t>の現金払い項目</t>
    </r>
  </si>
  <si>
    <r>
      <t xml:space="preserve">A32 - </t>
    </r>
    <r>
      <rPr>
        <sz val="11"/>
        <rFont val="ＭＳ Ｐゴシック"/>
        <family val="3"/>
        <charset val="128"/>
      </rPr>
      <t>試作費（部品費、型・治工具費）</t>
    </r>
  </si>
  <si>
    <r>
      <t xml:space="preserve">A33 - </t>
    </r>
    <r>
      <rPr>
        <sz val="11"/>
        <rFont val="ＭＳ Ｐゴシック"/>
        <family val="3"/>
        <charset val="128"/>
      </rPr>
      <t>量産用の特定の型・治工具</t>
    </r>
  </si>
  <si>
    <r>
      <t xml:space="preserve">A34 - </t>
    </r>
    <r>
      <rPr>
        <sz val="11"/>
        <rFont val="ＭＳ Ｐゴシック"/>
        <family val="3"/>
        <charset val="128"/>
      </rPr>
      <t>その他（梱包材など）</t>
    </r>
  </si>
  <si>
    <r>
      <t xml:space="preserve">Sheet No. 5 </t>
    </r>
    <r>
      <rPr>
        <sz val="11"/>
        <rFont val="ＭＳ Ｐゴシック"/>
        <family val="3"/>
        <charset val="128"/>
      </rPr>
      <t>とその別表に記入する</t>
    </r>
  </si>
  <si>
    <r>
      <t>SHEET No.3 C36</t>
    </r>
    <r>
      <rPr>
        <sz val="11"/>
        <rFont val="ＭＳ Ｐゴシック"/>
        <family val="3"/>
        <charset val="128"/>
      </rPr>
      <t>の合計と等しい</t>
    </r>
  </si>
  <si>
    <r>
      <t>Sheet 2 (</t>
    </r>
    <r>
      <rPr>
        <sz val="11"/>
        <rFont val="ＭＳ Ｐゴシック"/>
        <family val="3"/>
        <charset val="128"/>
      </rPr>
      <t>購入</t>
    </r>
    <r>
      <rPr>
        <sz val="11"/>
        <rFont val="Arial"/>
        <family val="2"/>
      </rPr>
      <t xml:space="preserve">) </t>
    </r>
    <r>
      <rPr>
        <sz val="11"/>
        <rFont val="ＭＳ Ｐゴシック"/>
        <family val="3"/>
        <charset val="128"/>
      </rPr>
      <t>に入力してください</t>
    </r>
  </si>
  <si>
    <r>
      <t>Sheet 3 (</t>
    </r>
    <r>
      <rPr>
        <sz val="11"/>
        <rFont val="ＭＳ Ｐゴシック"/>
        <family val="3"/>
        <charset val="128"/>
      </rPr>
      <t>製造</t>
    </r>
    <r>
      <rPr>
        <sz val="11"/>
        <rFont val="Arial"/>
        <family val="2"/>
      </rPr>
      <t xml:space="preserve">) </t>
    </r>
    <r>
      <rPr>
        <sz val="11"/>
        <rFont val="ＭＳ Ｐゴシック"/>
        <family val="3"/>
        <charset val="128"/>
      </rPr>
      <t>に入力してください</t>
    </r>
  </si>
  <si>
    <t>為替バスケット</t>
    <rPh sb="0" eb="2">
      <t>かわせ</t>
    </rPh>
    <phoneticPr fontId="24" type="noConversion"/>
  </si>
  <si>
    <r>
      <t>Currency basket</t>
    </r>
    <r>
      <rPr>
        <sz val="11"/>
        <rFont val="ＭＳ Ｐゴシック"/>
        <family val="3"/>
        <charset val="128"/>
      </rPr>
      <t>の第2通貨</t>
    </r>
  </si>
  <si>
    <r>
      <t>Currency basket</t>
    </r>
    <r>
      <rPr>
        <sz val="11"/>
        <rFont val="ＭＳ Ｐゴシック"/>
        <family val="3"/>
        <charset val="128"/>
      </rPr>
      <t>の第3通貨</t>
    </r>
  </si>
  <si>
    <r>
      <t>(</t>
    </r>
    <r>
      <rPr>
        <sz val="11"/>
        <rFont val="ＭＳ Ｐゴシック"/>
        <family val="3"/>
        <charset val="128"/>
      </rPr>
      <t>指定通貨で</t>
    </r>
    <r>
      <rPr>
        <sz val="11"/>
        <rFont val="Arial"/>
        <family val="2"/>
      </rPr>
      <t>)</t>
    </r>
  </si>
  <si>
    <t>サマリー</t>
    <phoneticPr fontId="24" type="noConversion"/>
  </si>
  <si>
    <t>現地調達品</t>
    <rPh sb="0" eb="2">
      <t>げんち</t>
    </rPh>
    <rPh sb="2" eb="4">
      <t>ちょうたつ</t>
    </rPh>
    <rPh sb="4" eb="5">
      <t>ひん</t>
    </rPh>
    <phoneticPr fontId="24" type="noConversion"/>
  </si>
  <si>
    <t>海外調達品</t>
    <rPh sb="0" eb="2">
      <t>かいがい</t>
    </rPh>
    <rPh sb="2" eb="4">
      <t>ちょうたつ</t>
    </rPh>
    <rPh sb="4" eb="5">
      <t>ひん</t>
    </rPh>
    <phoneticPr fontId="24" type="noConversion"/>
  </si>
  <si>
    <r>
      <t xml:space="preserve">B1 - </t>
    </r>
    <r>
      <rPr>
        <sz val="11"/>
        <rFont val="ＭＳ Ｐゴシック"/>
        <family val="3"/>
        <charset val="128"/>
      </rPr>
      <t>購入タイプ</t>
    </r>
    <r>
      <rPr>
        <sz val="11"/>
        <rFont val="Arial"/>
        <family val="2"/>
      </rPr>
      <t xml:space="preserve"> ( M = </t>
    </r>
    <r>
      <rPr>
        <sz val="11"/>
        <rFont val="ＭＳ Ｐゴシック"/>
        <family val="3"/>
        <charset val="128"/>
      </rPr>
      <t>原材料</t>
    </r>
    <r>
      <rPr>
        <sz val="11"/>
        <rFont val="Arial"/>
        <family val="2"/>
      </rPr>
      <t xml:space="preserve"> / C = </t>
    </r>
    <r>
      <rPr>
        <sz val="11"/>
        <rFont val="ＭＳ Ｐゴシック"/>
        <family val="3"/>
        <charset val="128"/>
      </rPr>
      <t>部品</t>
    </r>
    <r>
      <rPr>
        <sz val="11"/>
        <rFont val="Arial"/>
        <family val="2"/>
      </rPr>
      <t xml:space="preserve"> / S = </t>
    </r>
    <r>
      <rPr>
        <sz val="11"/>
        <rFont val="ＭＳ Ｐゴシック"/>
        <family val="3"/>
        <charset val="128"/>
      </rPr>
      <t>外注作業</t>
    </r>
    <r>
      <rPr>
        <sz val="11"/>
        <rFont val="Arial"/>
        <family val="2"/>
      </rPr>
      <t>)</t>
    </r>
  </si>
  <si>
    <r>
      <t xml:space="preserve">B2 - </t>
    </r>
    <r>
      <rPr>
        <sz val="11"/>
        <rFont val="ＭＳ Ｐゴシック"/>
        <family val="3"/>
        <charset val="128"/>
      </rPr>
      <t>名称</t>
    </r>
  </si>
  <si>
    <r>
      <t xml:space="preserve">B2.3 - </t>
    </r>
    <r>
      <rPr>
        <sz val="11"/>
        <rFont val="ＭＳ Ｐゴシック"/>
        <family val="3"/>
        <charset val="128"/>
      </rPr>
      <t>製造部品名称</t>
    </r>
  </si>
  <si>
    <r>
      <t xml:space="preserve">B4 - </t>
    </r>
    <r>
      <rPr>
        <sz val="11"/>
        <rFont val="ＭＳ Ｐゴシック"/>
        <family val="3"/>
        <charset val="128"/>
      </rPr>
      <t>調達国</t>
    </r>
  </si>
  <si>
    <r>
      <t xml:space="preserve">B4 - </t>
    </r>
    <r>
      <rPr>
        <sz val="11"/>
        <rFont val="ＭＳ Ｐゴシック"/>
        <family val="3"/>
        <charset val="128"/>
      </rPr>
      <t>単価 （購入時の通貨にて）</t>
    </r>
  </si>
  <si>
    <r>
      <t xml:space="preserve">B4.1 - </t>
    </r>
    <r>
      <rPr>
        <sz val="11"/>
        <rFont val="ＭＳ Ｐゴシック"/>
        <family val="3"/>
        <charset val="128"/>
      </rPr>
      <t>ﾃｨｱ</t>
    </r>
    <r>
      <rPr>
        <sz val="11"/>
        <rFont val="Arial"/>
        <family val="2"/>
      </rPr>
      <t>2</t>
    </r>
    <r>
      <rPr>
        <sz val="11"/>
        <rFont val="ＭＳ Ｐゴシック"/>
        <family val="3"/>
        <charset val="128"/>
      </rPr>
      <t>ｻﾌﾟﾗｲﾔ名</t>
    </r>
  </si>
  <si>
    <r>
      <t xml:space="preserve">B7 - </t>
    </r>
    <r>
      <rPr>
        <sz val="11"/>
        <rFont val="ＭＳ Ｐゴシック"/>
        <family val="3"/>
        <charset val="128"/>
      </rPr>
      <t>総使用量</t>
    </r>
  </si>
  <si>
    <r>
      <t xml:space="preserve">B8 - </t>
    </r>
    <r>
      <rPr>
        <sz val="11"/>
        <rFont val="ＭＳ Ｐゴシック"/>
        <family val="3"/>
        <charset val="128"/>
      </rPr>
      <t>最終製品の使用量</t>
    </r>
  </si>
  <si>
    <r>
      <t xml:space="preserve">B9 - </t>
    </r>
    <r>
      <rPr>
        <sz val="11"/>
        <rFont val="ＭＳ Ｐゴシック"/>
        <family val="3"/>
        <charset val="128"/>
      </rPr>
      <t>為替ﾚｰﾄ</t>
    </r>
  </si>
  <si>
    <r>
      <t xml:space="preserve">B10- </t>
    </r>
    <r>
      <rPr>
        <sz val="11"/>
        <rFont val="ＭＳ Ｐゴシック"/>
        <family val="3"/>
        <charset val="128"/>
      </rPr>
      <t>総購入金額</t>
    </r>
  </si>
  <si>
    <r>
      <t xml:space="preserve">B11 - </t>
    </r>
    <r>
      <rPr>
        <sz val="11"/>
        <rFont val="ＭＳ Ｐゴシック"/>
        <family val="3"/>
        <charset val="128"/>
      </rPr>
      <t>購買経費</t>
    </r>
  </si>
  <si>
    <r>
      <t xml:space="preserve">B12 - </t>
    </r>
    <r>
      <rPr>
        <sz val="11"/>
        <rFont val="ＭＳ Ｐゴシック"/>
        <family val="3"/>
        <charset val="128"/>
      </rPr>
      <t>ｽｸﾗｯﾌﾟ及びﾘﾜｰｸ費</t>
    </r>
  </si>
  <si>
    <r>
      <t xml:space="preserve">B13.1 - </t>
    </r>
    <r>
      <rPr>
        <sz val="11"/>
        <rFont val="ＭＳ Ｐゴシック"/>
        <family val="3"/>
        <charset val="128"/>
      </rPr>
      <t>輸送費</t>
    </r>
  </si>
  <si>
    <r>
      <t xml:space="preserve">B13.2 - </t>
    </r>
    <r>
      <rPr>
        <sz val="11"/>
        <rFont val="ＭＳ Ｐゴシック"/>
        <family val="3"/>
        <charset val="128"/>
      </rPr>
      <t>税金及び通関費用</t>
    </r>
  </si>
  <si>
    <r>
      <t xml:space="preserve">B13.3 - </t>
    </r>
    <r>
      <rPr>
        <sz val="11"/>
        <rFont val="ＭＳ Ｐゴシック"/>
        <family val="3"/>
        <charset val="128"/>
      </rPr>
      <t>関税</t>
    </r>
  </si>
  <si>
    <r>
      <t xml:space="preserve">B14 - </t>
    </r>
    <r>
      <rPr>
        <sz val="11"/>
        <rFont val="ＭＳ Ｐゴシック"/>
        <family val="3"/>
        <charset val="128"/>
      </rPr>
      <t>合計</t>
    </r>
  </si>
  <si>
    <r>
      <t xml:space="preserve">B15 - </t>
    </r>
    <r>
      <rPr>
        <sz val="11"/>
        <rFont val="ＭＳ Ｐゴシック"/>
        <family val="3"/>
        <charset val="128"/>
      </rPr>
      <t>在庫日数</t>
    </r>
  </si>
  <si>
    <r>
      <t xml:space="preserve">B16 - </t>
    </r>
    <r>
      <rPr>
        <sz val="11"/>
        <rFont val="ＭＳ Ｐゴシック"/>
        <family val="3"/>
        <charset val="128"/>
      </rPr>
      <t>ﾘｻｲｸﾙによる材料再販収入</t>
    </r>
  </si>
  <si>
    <r>
      <t xml:space="preserve">B2.1 - </t>
    </r>
    <r>
      <rPr>
        <sz val="11"/>
        <rFont val="ＭＳ Ｐゴシック"/>
        <family val="3"/>
        <charset val="128"/>
      </rPr>
      <t>名称及び商品名</t>
    </r>
  </si>
  <si>
    <r>
      <t xml:space="preserve">B2.2 - </t>
    </r>
    <r>
      <rPr>
        <sz val="11"/>
        <rFont val="ＭＳ Ｐゴシック"/>
        <family val="3"/>
        <charset val="128"/>
      </rPr>
      <t>関税ｺｰﾄﾞ（国際統一商品分類）</t>
    </r>
  </si>
  <si>
    <r>
      <t xml:space="preserve">B17 - </t>
    </r>
    <r>
      <rPr>
        <sz val="11"/>
        <rFont val="ＭＳ Ｐゴシック"/>
        <family val="3"/>
        <charset val="128"/>
      </rPr>
      <t>仕掛り品の在庫日数</t>
    </r>
  </si>
  <si>
    <r>
      <t xml:space="preserve">B18 - </t>
    </r>
    <r>
      <rPr>
        <sz val="11"/>
        <rFont val="ＭＳ Ｐゴシック"/>
        <family val="3"/>
        <charset val="128"/>
      </rPr>
      <t>完成品の在庫日数</t>
    </r>
  </si>
  <si>
    <r>
      <t>OEE(</t>
    </r>
    <r>
      <rPr>
        <sz val="11"/>
        <rFont val="ＭＳ Ｐゴシック"/>
        <family val="3"/>
        <charset val="128"/>
      </rPr>
      <t>総合設備効率</t>
    </r>
    <r>
      <rPr>
        <sz val="11"/>
        <rFont val="Arial"/>
        <family val="2"/>
      </rPr>
      <t>)</t>
    </r>
  </si>
  <si>
    <r>
      <t>直接作業員</t>
    </r>
    <r>
      <rPr>
        <sz val="11"/>
        <rFont val="Arial"/>
        <family val="2"/>
      </rPr>
      <t>1</t>
    </r>
    <r>
      <rPr>
        <sz val="11"/>
        <rFont val="ＭＳ Ｐゴシック"/>
        <family val="3"/>
        <charset val="128"/>
      </rPr>
      <t>人1時間あたりの労務費</t>
    </r>
  </si>
  <si>
    <t>ｽｸﾗｯﾌﾟ費</t>
    <phoneticPr fontId="24" type="noConversion"/>
  </si>
  <si>
    <t>ﾘﾜｰｸ費</t>
    <phoneticPr fontId="24" type="noConversion"/>
  </si>
  <si>
    <r>
      <rPr>
        <sz val="11"/>
        <rFont val="ＭＳ Ｐゴシック"/>
        <family val="3"/>
        <charset val="128"/>
      </rPr>
      <t>ｻﾌﾟﾗｲﾔ名</t>
    </r>
  </si>
  <si>
    <r>
      <rPr>
        <sz val="11"/>
        <rFont val="ＭＳ Ｐゴシック"/>
        <family val="3"/>
        <charset val="128"/>
      </rPr>
      <t>ｻﾌﾟﾗｲﾔ番号</t>
    </r>
  </si>
  <si>
    <r>
      <t>% LHD</t>
    </r>
    <r>
      <rPr>
        <sz val="11"/>
        <rFont val="ＭＳ Ｐゴシック"/>
        <family val="3"/>
        <charset val="128"/>
      </rPr>
      <t>の比率</t>
    </r>
  </si>
  <si>
    <r>
      <t>% RHD</t>
    </r>
    <r>
      <rPr>
        <sz val="11"/>
        <rFont val="ＭＳ Ｐゴシック"/>
        <family val="3"/>
        <charset val="128"/>
      </rPr>
      <t>の比率</t>
    </r>
  </si>
  <si>
    <r>
      <rPr>
        <sz val="11"/>
        <rFont val="ＭＳ Ｐゴシック"/>
        <family val="3"/>
        <charset val="128"/>
      </rPr>
      <t>仕様</t>
    </r>
    <r>
      <rPr>
        <sz val="11"/>
        <rFont val="Arial"/>
        <family val="2"/>
      </rPr>
      <t xml:space="preserve"> (equipment, powertrain, gear box, option, …)</t>
    </r>
  </si>
  <si>
    <r>
      <t xml:space="preserve">VENDOR TOOLING </t>
    </r>
    <r>
      <rPr>
        <sz val="11"/>
        <rFont val="ＭＳ Ｐゴシック"/>
        <family val="3"/>
        <charset val="128"/>
      </rPr>
      <t>リスト</t>
    </r>
  </si>
  <si>
    <r>
      <t>Descriptive sheet</t>
    </r>
    <r>
      <rPr>
        <sz val="11"/>
        <rFont val="ＭＳ Ｐゴシック"/>
        <family val="3"/>
        <charset val="128"/>
      </rPr>
      <t>の有無</t>
    </r>
  </si>
  <si>
    <r>
      <t>IDO sheet</t>
    </r>
    <r>
      <rPr>
        <sz val="11"/>
        <rFont val="ＭＳ Ｐゴシック"/>
        <family val="3"/>
        <charset val="128"/>
      </rPr>
      <t>の有無</t>
    </r>
    <r>
      <rPr>
        <sz val="11"/>
        <rFont val="Arial"/>
        <family val="2"/>
      </rPr>
      <t>(</t>
    </r>
    <r>
      <rPr>
        <sz val="11"/>
        <rFont val="ＭＳ Ｐゴシック"/>
        <family val="3"/>
        <charset val="128"/>
      </rPr>
      <t>有の場合は</t>
    </r>
    <r>
      <rPr>
        <sz val="11"/>
        <rFont val="Arial"/>
        <family val="2"/>
      </rPr>
      <t>"X" or IDO number</t>
    </r>
    <r>
      <rPr>
        <sz val="11"/>
        <rFont val="ＭＳ Ｐゴシック"/>
        <family val="3"/>
        <charset val="128"/>
      </rPr>
      <t>を記入</t>
    </r>
    <r>
      <rPr>
        <sz val="11"/>
        <rFont val="Arial"/>
        <family val="2"/>
      </rPr>
      <t>)</t>
    </r>
  </si>
  <si>
    <r>
      <t xml:space="preserve">Sub-Function </t>
    </r>
    <r>
      <rPr>
        <sz val="11"/>
        <rFont val="ＭＳ Ｐゴシック"/>
        <family val="3"/>
        <charset val="128"/>
      </rPr>
      <t>名</t>
    </r>
    <r>
      <rPr>
        <sz val="11"/>
        <rFont val="Arial"/>
        <family val="2"/>
      </rPr>
      <t xml:space="preserve"> (*)</t>
    </r>
  </si>
  <si>
    <r>
      <t xml:space="preserve">Generic part </t>
    </r>
    <r>
      <rPr>
        <sz val="11"/>
        <rFont val="ＭＳ Ｐゴシック"/>
        <family val="3"/>
        <charset val="128"/>
      </rPr>
      <t>名</t>
    </r>
    <r>
      <rPr>
        <sz val="11"/>
        <rFont val="Arial"/>
        <family val="2"/>
      </rPr>
      <t xml:space="preserve"> (*)</t>
    </r>
  </si>
  <si>
    <r>
      <t xml:space="preserve">Child part </t>
    </r>
    <r>
      <rPr>
        <sz val="11"/>
        <rFont val="ＭＳ Ｐゴシック"/>
        <family val="3"/>
        <charset val="128"/>
      </rPr>
      <t>名</t>
    </r>
    <r>
      <rPr>
        <sz val="11"/>
        <rFont val="Arial"/>
        <family val="2"/>
      </rPr>
      <t xml:space="preserve"> (*)</t>
    </r>
  </si>
  <si>
    <r>
      <rPr>
        <sz val="11"/>
        <rFont val="ＭＳ Ｐゴシック"/>
        <family val="3"/>
        <charset val="128"/>
      </rPr>
      <t>部品番号</t>
    </r>
    <r>
      <rPr>
        <sz val="11"/>
        <rFont val="Arial"/>
        <family val="2"/>
      </rPr>
      <t xml:space="preserve"> (*)</t>
    </r>
  </si>
  <si>
    <r>
      <rPr>
        <sz val="11"/>
        <rFont val="ＭＳ Ｐゴシック"/>
        <family val="3"/>
        <charset val="128"/>
      </rPr>
      <t>仕様</t>
    </r>
    <r>
      <rPr>
        <sz val="11"/>
        <rFont val="Arial"/>
        <family val="2"/>
      </rPr>
      <t xml:space="preserve"> (equipment, option, engine, …)</t>
    </r>
  </si>
  <si>
    <r>
      <rPr>
        <sz val="11"/>
        <rFont val="ＭＳ Ｐゴシック"/>
        <family val="3"/>
        <charset val="128"/>
      </rPr>
      <t>あれば</t>
    </r>
    <r>
      <rPr>
        <sz val="11"/>
        <rFont val="Arial"/>
        <family val="2"/>
      </rPr>
      <t>Tool Number (TXXXXXXXX)</t>
    </r>
    <r>
      <rPr>
        <sz val="11"/>
        <rFont val="ＭＳ Ｐゴシック"/>
        <family val="3"/>
        <charset val="128"/>
      </rPr>
      <t>を記入</t>
    </r>
    <r>
      <rPr>
        <sz val="11"/>
        <rFont val="Arial"/>
        <family val="2"/>
      </rPr>
      <t>(</t>
    </r>
    <r>
      <rPr>
        <sz val="11"/>
        <rFont val="ＭＳ Ｐゴシック"/>
        <family val="3"/>
        <charset val="128"/>
      </rPr>
      <t>改造の場合のみ</t>
    </r>
    <r>
      <rPr>
        <sz val="11"/>
        <rFont val="Arial"/>
        <family val="2"/>
      </rPr>
      <t xml:space="preserve">)
</t>
    </r>
    <r>
      <rPr>
        <sz val="11"/>
        <rFont val="ＭＳ Ｐゴシック"/>
        <family val="3"/>
        <charset val="128"/>
      </rPr>
      <t>または</t>
    </r>
    <r>
      <rPr>
        <sz val="11"/>
        <rFont val="Arial"/>
        <family val="2"/>
      </rPr>
      <t xml:space="preserve"> Packaging</t>
    </r>
    <r>
      <rPr>
        <sz val="11"/>
        <rFont val="ＭＳ Ｐゴシック"/>
        <family val="3"/>
        <charset val="128"/>
      </rPr>
      <t>の場合は</t>
    </r>
    <r>
      <rPr>
        <sz val="11"/>
        <rFont val="Arial"/>
        <family val="2"/>
      </rPr>
      <t>Packaging Number (PXXXXXXXX)</t>
    </r>
    <r>
      <rPr>
        <sz val="11"/>
        <rFont val="ＭＳ Ｐゴシック"/>
        <family val="3"/>
        <charset val="128"/>
      </rPr>
      <t>を記入</t>
    </r>
  </si>
  <si>
    <r>
      <rPr>
        <sz val="11"/>
        <rFont val="ＭＳ Ｐゴシック"/>
        <family val="3"/>
        <charset val="128"/>
      </rPr>
      <t>あれば</t>
    </r>
    <r>
      <rPr>
        <sz val="11"/>
        <rFont val="Arial"/>
        <family val="2"/>
      </rPr>
      <t>Serial Tool Number(</t>
    </r>
    <r>
      <rPr>
        <sz val="11"/>
        <rFont val="ＭＳ Ｐゴシック"/>
        <family val="3"/>
        <charset val="128"/>
      </rPr>
      <t>改造の場合のみ</t>
    </r>
    <r>
      <rPr>
        <sz val="11"/>
        <rFont val="Arial"/>
        <family val="2"/>
      </rPr>
      <t>)</t>
    </r>
  </si>
  <si>
    <r>
      <t>1</t>
    </r>
    <r>
      <rPr>
        <sz val="11"/>
        <rFont val="ＭＳ Ｐゴシック"/>
        <family val="3"/>
        <charset val="128"/>
      </rPr>
      <t>サイクル当たりに生産する部品種類数</t>
    </r>
  </si>
  <si>
    <r>
      <rPr>
        <sz val="11"/>
        <rFont val="ＭＳ Ｐゴシック"/>
        <family val="3"/>
        <charset val="128"/>
      </rPr>
      <t>通貨</t>
    </r>
    <r>
      <rPr>
        <sz val="11"/>
        <rFont val="Arial"/>
        <family val="2"/>
      </rPr>
      <t>(ISO Code)</t>
    </r>
  </si>
  <si>
    <r>
      <rPr>
        <sz val="11"/>
        <rFont val="ＭＳ Ｐゴシック"/>
        <family val="3"/>
        <charset val="128"/>
      </rPr>
      <t>最終支払日</t>
    </r>
    <r>
      <rPr>
        <sz val="11"/>
        <rFont val="Arial"/>
        <family val="2"/>
      </rPr>
      <t xml:space="preserve"> (</t>
    </r>
    <r>
      <rPr>
        <sz val="11"/>
        <rFont val="ＭＳ Ｐゴシック"/>
        <family val="3"/>
        <charset val="128"/>
      </rPr>
      <t>量産合意日</t>
    </r>
    <r>
      <rPr>
        <sz val="11"/>
        <rFont val="Arial"/>
        <family val="2"/>
      </rPr>
      <t xml:space="preserve">) </t>
    </r>
    <r>
      <rPr>
        <sz val="11"/>
        <rFont val="ＭＳ Ｐゴシック"/>
        <family val="3"/>
        <charset val="128"/>
      </rPr>
      <t>日、月、年</t>
    </r>
  </si>
  <si>
    <r>
      <rPr>
        <sz val="11"/>
        <rFont val="ＭＳ Ｐゴシック"/>
        <family val="3"/>
        <charset val="128"/>
      </rPr>
      <t>量産の為の治工具の所在地</t>
    </r>
    <r>
      <rPr>
        <sz val="11"/>
        <rFont val="Arial"/>
        <family val="2"/>
      </rPr>
      <t xml:space="preserve"> :
1 - Tier 1 production site (supplier in house parts)
2 - Tier n production site (supplier bought out parts)</t>
    </r>
  </si>
  <si>
    <r>
      <t>Tier1</t>
    </r>
    <r>
      <rPr>
        <sz val="11"/>
        <rFont val="ＭＳ Ｐゴシック"/>
        <family val="3"/>
        <charset val="128"/>
      </rPr>
      <t>の場合の量産拠点のコード</t>
    </r>
  </si>
  <si>
    <r>
      <t>TierN</t>
    </r>
    <r>
      <rPr>
        <sz val="11"/>
        <rFont val="ＭＳ Ｐゴシック"/>
        <family val="3"/>
        <charset val="128"/>
      </rPr>
      <t>の場合の量産サプライヤー名</t>
    </r>
  </si>
  <si>
    <r>
      <rPr>
        <sz val="11"/>
        <rFont val="ＭＳ Ｐゴシック"/>
        <family val="3"/>
        <charset val="128"/>
      </rPr>
      <t>内製の治工具工場で作成された治工具</t>
    </r>
    <r>
      <rPr>
        <sz val="11"/>
        <rFont val="Arial"/>
        <family val="2"/>
      </rPr>
      <t>(YES/NO)</t>
    </r>
  </si>
  <si>
    <t>確認</t>
    <rPh sb="0" eb="2">
      <t>かくにん</t>
    </rPh>
    <phoneticPr fontId="24" type="noConversion"/>
  </si>
  <si>
    <t>もし”確認”が 0 であれば、OK</t>
    <rPh sb="3" eb="5">
      <t>かくにん</t>
    </rPh>
    <phoneticPr fontId="24" type="noConversion"/>
  </si>
  <si>
    <r>
      <rPr>
        <sz val="11"/>
        <rFont val="ＭＳ Ｐゴシック"/>
        <family val="3"/>
        <charset val="128"/>
      </rPr>
      <t>注意</t>
    </r>
    <r>
      <rPr>
        <sz val="11"/>
        <rFont val="Arial"/>
        <family val="2"/>
      </rPr>
      <t xml:space="preserve">: </t>
    </r>
    <r>
      <rPr>
        <sz val="11"/>
        <rFont val="ＭＳ Ｐゴシック"/>
        <family val="3"/>
        <charset val="128"/>
      </rPr>
      <t>リンクの確認をせずに通貨や言語を変更しないこと</t>
    </r>
  </si>
  <si>
    <r>
      <t>standard quotation</t>
    </r>
    <r>
      <rPr>
        <sz val="11"/>
        <rFont val="ＭＳ Ｐゴシック"/>
        <family val="3"/>
        <charset val="128"/>
      </rPr>
      <t>の補足情報</t>
    </r>
  </si>
  <si>
    <r>
      <rPr>
        <sz val="11"/>
        <rFont val="ＭＳ Ｐゴシック"/>
        <family val="3"/>
        <charset val="128"/>
      </rPr>
      <t>部品名</t>
    </r>
    <r>
      <rPr>
        <sz val="11"/>
        <rFont val="Arial"/>
        <family val="2"/>
      </rPr>
      <t xml:space="preserve"> (*) :</t>
    </r>
  </si>
  <si>
    <r>
      <rPr>
        <sz val="11"/>
        <rFont val="ＭＳ Ｐゴシック"/>
        <family val="3"/>
        <charset val="128"/>
      </rPr>
      <t>部品番号</t>
    </r>
    <r>
      <rPr>
        <sz val="11"/>
        <rFont val="Arial"/>
        <family val="2"/>
      </rPr>
      <t xml:space="preserve"> (*) :</t>
    </r>
  </si>
  <si>
    <r>
      <t>RHD
(LHD</t>
    </r>
    <r>
      <rPr>
        <sz val="11"/>
        <rFont val="ＭＳ Ｐゴシック"/>
        <family val="3"/>
        <charset val="128"/>
      </rPr>
      <t>と同じ</t>
    </r>
    <r>
      <rPr>
        <sz val="11"/>
        <rFont val="Arial"/>
        <family val="2"/>
      </rPr>
      <t>)</t>
    </r>
  </si>
  <si>
    <r>
      <t xml:space="preserve">RHD
</t>
    </r>
    <r>
      <rPr>
        <sz val="11"/>
        <rFont val="ＭＳ Ｐゴシック"/>
        <family val="3"/>
        <charset val="128"/>
      </rPr>
      <t>（</t>
    </r>
    <r>
      <rPr>
        <sz val="11"/>
        <rFont val="Arial"/>
        <family val="2"/>
      </rPr>
      <t>LHD</t>
    </r>
    <r>
      <rPr>
        <sz val="11"/>
        <rFont val="ＭＳ Ｐゴシック"/>
        <family val="3"/>
        <charset val="128"/>
      </rPr>
      <t>と対称）</t>
    </r>
  </si>
  <si>
    <r>
      <rPr>
        <sz val="11"/>
        <rFont val="ＭＳ Ｐゴシック"/>
        <family val="3"/>
        <charset val="128"/>
      </rPr>
      <t>アンダーカットや型抜き方向に関わる重要な情報を含む</t>
    </r>
    <r>
      <rPr>
        <sz val="11"/>
        <rFont val="Arial"/>
        <family val="2"/>
      </rPr>
      <t>3D</t>
    </r>
    <r>
      <rPr>
        <sz val="11"/>
        <rFont val="ＭＳ Ｐゴシック"/>
        <family val="3"/>
        <charset val="128"/>
      </rPr>
      <t>の絵を記入</t>
    </r>
  </si>
  <si>
    <r>
      <rPr>
        <sz val="11"/>
        <rFont val="ＭＳ Ｐゴシック"/>
        <family val="3"/>
        <charset val="128"/>
      </rPr>
      <t>必要であれば、部品の詳細やスライドを含む</t>
    </r>
    <r>
      <rPr>
        <sz val="11"/>
        <rFont val="Arial"/>
        <family val="2"/>
      </rPr>
      <t>3D</t>
    </r>
    <r>
      <rPr>
        <sz val="11"/>
        <rFont val="ＭＳ Ｐゴシック"/>
        <family val="3"/>
        <charset val="128"/>
      </rPr>
      <t>の絵を記入</t>
    </r>
  </si>
  <si>
    <r>
      <t>angular lifter</t>
    </r>
    <r>
      <rPr>
        <sz val="11"/>
        <rFont val="ＭＳ Ｐゴシック"/>
        <family val="3"/>
        <charset val="128"/>
      </rPr>
      <t>の数</t>
    </r>
    <r>
      <rPr>
        <sz val="11"/>
        <rFont val="Arial"/>
        <family val="2"/>
      </rPr>
      <t xml:space="preserve"> :</t>
    </r>
  </si>
  <si>
    <r>
      <rPr>
        <sz val="11"/>
        <rFont val="ＭＳ Ｐゴシック"/>
        <family val="3"/>
        <charset val="128"/>
      </rPr>
      <t>射出の種類</t>
    </r>
    <r>
      <rPr>
        <sz val="11"/>
        <rFont val="Arial"/>
        <family val="2"/>
      </rPr>
      <t xml:space="preserve"> :</t>
    </r>
  </si>
  <si>
    <r>
      <rPr>
        <sz val="11"/>
        <rFont val="ＭＳ Ｐゴシック"/>
        <family val="3"/>
        <charset val="128"/>
      </rPr>
      <t>射出点数</t>
    </r>
    <r>
      <rPr>
        <sz val="11"/>
        <rFont val="Arial"/>
        <family val="2"/>
      </rPr>
      <t>:</t>
    </r>
  </si>
  <si>
    <r>
      <rPr>
        <sz val="11"/>
        <rFont val="ＭＳ Ｐゴシック"/>
        <family val="3"/>
        <charset val="128"/>
      </rPr>
      <t>ホットランナー</t>
    </r>
    <r>
      <rPr>
        <sz val="11"/>
        <rFont val="Arial"/>
        <family val="2"/>
      </rPr>
      <t xml:space="preserve"> (</t>
    </r>
    <r>
      <rPr>
        <sz val="11"/>
        <rFont val="ＭＳ Ｐゴシック"/>
        <family val="3"/>
        <charset val="128"/>
      </rPr>
      <t>メーカーと種類</t>
    </r>
    <r>
      <rPr>
        <sz val="11"/>
        <rFont val="Arial"/>
        <family val="2"/>
      </rPr>
      <t>) :</t>
    </r>
  </si>
  <si>
    <r>
      <t>hydrolics jacks</t>
    </r>
    <r>
      <rPr>
        <sz val="11"/>
        <rFont val="ＭＳ Ｐゴシック"/>
        <family val="3"/>
        <charset val="128"/>
      </rPr>
      <t>の数と種類</t>
    </r>
    <r>
      <rPr>
        <sz val="11"/>
        <rFont val="Arial"/>
        <family val="2"/>
      </rPr>
      <t xml:space="preserve"> :</t>
    </r>
  </si>
  <si>
    <r>
      <rPr>
        <sz val="11"/>
        <rFont val="ＭＳ Ｐゴシック"/>
        <family val="3"/>
        <charset val="128"/>
      </rPr>
      <t>シボの種類</t>
    </r>
    <r>
      <rPr>
        <sz val="11"/>
        <rFont val="Arial"/>
        <family val="2"/>
      </rPr>
      <t xml:space="preserve"> :</t>
    </r>
  </si>
  <si>
    <r>
      <rPr>
        <sz val="11"/>
        <rFont val="ＭＳ Ｐゴシック"/>
        <family val="3"/>
        <charset val="128"/>
      </rPr>
      <t>クローズ時のツールの重量</t>
    </r>
    <r>
      <rPr>
        <sz val="11"/>
        <rFont val="Arial"/>
        <family val="2"/>
      </rPr>
      <t xml:space="preserve"> :</t>
    </r>
  </si>
  <si>
    <r>
      <rPr>
        <sz val="11"/>
        <rFont val="ＭＳ Ｐゴシック"/>
        <family val="3"/>
        <charset val="128"/>
      </rPr>
      <t>特殊処理</t>
    </r>
    <r>
      <rPr>
        <sz val="11"/>
        <rFont val="Arial"/>
        <family val="2"/>
      </rPr>
      <t xml:space="preserve"> :</t>
    </r>
  </si>
  <si>
    <r>
      <rPr>
        <sz val="11"/>
        <rFont val="ＭＳ Ｐゴシック"/>
        <family val="3"/>
        <charset val="128"/>
      </rPr>
      <t>クローズ時のツールサイズ</t>
    </r>
    <r>
      <rPr>
        <sz val="11"/>
        <rFont val="Arial"/>
        <family val="2"/>
      </rPr>
      <t xml:space="preserve"> :</t>
    </r>
  </si>
  <si>
    <r>
      <rPr>
        <sz val="11"/>
        <rFont val="ＭＳ Ｐゴシック"/>
        <family val="3"/>
        <charset val="128"/>
      </rPr>
      <t>治工具の材質</t>
    </r>
    <r>
      <rPr>
        <sz val="11"/>
        <rFont val="Arial"/>
        <family val="2"/>
      </rPr>
      <t xml:space="preserve"> :</t>
    </r>
  </si>
  <si>
    <r>
      <rPr>
        <sz val="11"/>
        <rFont val="ＭＳ Ｐゴシック"/>
        <family val="3"/>
        <charset val="128"/>
      </rPr>
      <t>製品の材質</t>
    </r>
    <r>
      <rPr>
        <sz val="11"/>
        <rFont val="Arial"/>
        <family val="2"/>
      </rPr>
      <t xml:space="preserve"> :</t>
    </r>
  </si>
  <si>
    <r>
      <rPr>
        <sz val="11"/>
        <rFont val="ＭＳ Ｐゴシック"/>
        <family val="3"/>
        <charset val="128"/>
      </rPr>
      <t>鋼材の</t>
    </r>
    <r>
      <rPr>
        <sz val="11"/>
        <rFont val="Arial"/>
        <family val="2"/>
      </rPr>
      <t>kg</t>
    </r>
    <r>
      <rPr>
        <sz val="11"/>
        <rFont val="ＭＳ Ｐゴシック"/>
        <family val="3"/>
        <charset val="128"/>
      </rPr>
      <t>あたり単価</t>
    </r>
    <r>
      <rPr>
        <sz val="11"/>
        <rFont val="Arial"/>
        <family val="2"/>
      </rPr>
      <t xml:space="preserve"> in € :</t>
    </r>
  </si>
  <si>
    <r>
      <rPr>
        <sz val="11"/>
        <rFont val="ＭＳ Ｐゴシック"/>
        <family val="3"/>
        <charset val="128"/>
      </rPr>
      <t>製品の厚さ</t>
    </r>
    <r>
      <rPr>
        <sz val="11"/>
        <rFont val="Arial"/>
        <family val="2"/>
      </rPr>
      <t xml:space="preserve"> (mm):</t>
    </r>
  </si>
  <si>
    <r>
      <rPr>
        <sz val="11"/>
        <rFont val="ＭＳ Ｐゴシック"/>
        <family val="3"/>
        <charset val="128"/>
      </rPr>
      <t>製品の投影面積</t>
    </r>
    <r>
      <rPr>
        <sz val="11"/>
        <rFont val="Arial"/>
        <family val="2"/>
      </rPr>
      <t xml:space="preserve"> (cm²) :</t>
    </r>
  </si>
  <si>
    <r>
      <rPr>
        <sz val="11"/>
        <rFont val="ＭＳ Ｐゴシック"/>
        <family val="3"/>
        <charset val="128"/>
      </rPr>
      <t>製品の展開寸法</t>
    </r>
    <r>
      <rPr>
        <sz val="11"/>
        <rFont val="Arial"/>
        <family val="2"/>
      </rPr>
      <t xml:space="preserve"> (cm²) :</t>
    </r>
  </si>
  <si>
    <r>
      <rPr>
        <sz val="11"/>
        <rFont val="ＭＳ Ｐゴシック"/>
        <family val="3"/>
        <charset val="128"/>
      </rPr>
      <t>製品重量</t>
    </r>
    <r>
      <rPr>
        <sz val="11"/>
        <rFont val="Arial"/>
        <family val="2"/>
      </rPr>
      <t xml:space="preserve"> (gr) :</t>
    </r>
  </si>
  <si>
    <r>
      <rPr>
        <sz val="11"/>
        <rFont val="ＭＳ Ｐゴシック"/>
        <family val="3"/>
        <charset val="128"/>
      </rPr>
      <t>サイクルタイム</t>
    </r>
    <r>
      <rPr>
        <sz val="11"/>
        <rFont val="Arial"/>
        <family val="2"/>
      </rPr>
      <t xml:space="preserve"> (cmn) :</t>
    </r>
  </si>
  <si>
    <r>
      <rPr>
        <sz val="11"/>
        <rFont val="ＭＳ Ｐゴシック"/>
        <family val="3"/>
        <charset val="128"/>
      </rPr>
      <t>成形トン数</t>
    </r>
    <r>
      <rPr>
        <sz val="11"/>
        <rFont val="Arial"/>
        <family val="2"/>
      </rPr>
      <t xml:space="preserve"> ( Ton ) :</t>
    </r>
  </si>
  <si>
    <r>
      <rPr>
        <sz val="11"/>
        <rFont val="ＭＳ Ｐゴシック"/>
        <family val="3"/>
        <charset val="128"/>
      </rPr>
      <t>製品の仕上げ方法</t>
    </r>
    <r>
      <rPr>
        <sz val="11"/>
        <rFont val="Arial"/>
        <family val="2"/>
      </rPr>
      <t xml:space="preserve"> (</t>
    </r>
    <r>
      <rPr>
        <sz val="11"/>
        <rFont val="ＭＳ Ｐゴシック"/>
        <family val="3"/>
        <charset val="128"/>
      </rPr>
      <t>塗装、他</t>
    </r>
    <r>
      <rPr>
        <sz val="11"/>
        <rFont val="Arial"/>
        <family val="2"/>
      </rPr>
      <t>) :</t>
    </r>
  </si>
  <si>
    <r>
      <rPr>
        <sz val="11"/>
        <rFont val="ＭＳ Ｐゴシック"/>
        <family val="3"/>
        <charset val="128"/>
      </rPr>
      <t>治工具の描写</t>
    </r>
    <r>
      <rPr>
        <sz val="11"/>
        <rFont val="Arial"/>
        <family val="2"/>
      </rPr>
      <t xml:space="preserve"> :</t>
    </r>
  </si>
  <si>
    <r>
      <t>1</t>
    </r>
    <r>
      <rPr>
        <sz val="11"/>
        <rFont val="ＭＳ Ｐゴシック"/>
        <family val="3"/>
        <charset val="128"/>
      </rPr>
      <t>ショット当たりの取り数</t>
    </r>
    <r>
      <rPr>
        <sz val="11"/>
        <rFont val="Arial"/>
        <family val="2"/>
      </rPr>
      <t xml:space="preserve"> :</t>
    </r>
  </si>
  <si>
    <r>
      <rPr>
        <sz val="11"/>
        <rFont val="ＭＳ Ｐゴシック"/>
        <family val="3"/>
        <charset val="128"/>
      </rPr>
      <t>ステージ数</t>
    </r>
    <r>
      <rPr>
        <sz val="11"/>
        <rFont val="Arial"/>
        <family val="2"/>
      </rPr>
      <t xml:space="preserve"> :</t>
    </r>
  </si>
  <si>
    <r>
      <rPr>
        <sz val="11"/>
        <rFont val="ＭＳ Ｐゴシック"/>
        <family val="3"/>
        <charset val="128"/>
      </rPr>
      <t>カム数</t>
    </r>
    <r>
      <rPr>
        <sz val="11"/>
        <rFont val="Arial"/>
        <family val="2"/>
      </rPr>
      <t xml:space="preserve"> :</t>
    </r>
  </si>
  <si>
    <r>
      <rPr>
        <sz val="11"/>
        <rFont val="ＭＳ Ｐゴシック"/>
        <family val="3"/>
        <charset val="128"/>
      </rPr>
      <t>コイル幅</t>
    </r>
    <r>
      <rPr>
        <sz val="11"/>
        <rFont val="Arial"/>
        <family val="2"/>
      </rPr>
      <t xml:space="preserve"> :</t>
    </r>
  </si>
  <si>
    <r>
      <rPr>
        <sz val="11"/>
        <rFont val="ＭＳ Ｐゴシック"/>
        <family val="3"/>
        <charset val="128"/>
      </rPr>
      <t>送り幅</t>
    </r>
    <r>
      <rPr>
        <sz val="11"/>
        <rFont val="Arial"/>
        <family val="2"/>
      </rPr>
      <t xml:space="preserve"> :</t>
    </r>
  </si>
  <si>
    <r>
      <rPr>
        <sz val="11"/>
        <rFont val="ＭＳ Ｐゴシック"/>
        <family val="3"/>
        <charset val="128"/>
      </rPr>
      <t>治工具内のタッピング数</t>
    </r>
    <r>
      <rPr>
        <sz val="11"/>
        <rFont val="Arial"/>
        <family val="2"/>
      </rPr>
      <t xml:space="preserve"> :</t>
    </r>
  </si>
  <si>
    <r>
      <rPr>
        <sz val="11"/>
        <rFont val="ＭＳ Ｐゴシック"/>
        <family val="3"/>
        <charset val="128"/>
      </rPr>
      <t>治工具内のクリンピング数</t>
    </r>
    <r>
      <rPr>
        <sz val="11"/>
        <rFont val="Arial"/>
        <family val="2"/>
      </rPr>
      <t xml:space="preserve"> :</t>
    </r>
  </si>
  <si>
    <r>
      <rPr>
        <sz val="11"/>
        <rFont val="ＭＳ Ｐゴシック"/>
        <family val="3"/>
        <charset val="128"/>
      </rPr>
      <t>クローズ時の治工具重量</t>
    </r>
    <r>
      <rPr>
        <sz val="11"/>
        <rFont val="Arial"/>
        <family val="2"/>
      </rPr>
      <t xml:space="preserve"> :</t>
    </r>
  </si>
  <si>
    <r>
      <rPr>
        <sz val="11"/>
        <rFont val="ＭＳ Ｐゴシック"/>
        <family val="3"/>
        <charset val="128"/>
      </rPr>
      <t>記入者</t>
    </r>
    <r>
      <rPr>
        <sz val="11"/>
        <rFont val="Arial"/>
        <family val="2"/>
      </rPr>
      <t xml:space="preserve"> : </t>
    </r>
  </si>
  <si>
    <r>
      <t>(</t>
    </r>
    <r>
      <rPr>
        <sz val="11"/>
        <rFont val="ＭＳ Ｐゴシック"/>
        <family val="3"/>
        <charset val="128"/>
      </rPr>
      <t>治工具毎に記入</t>
    </r>
    <r>
      <rPr>
        <sz val="11"/>
        <rFont val="Arial"/>
        <family val="2"/>
      </rPr>
      <t>l)</t>
    </r>
  </si>
  <si>
    <r>
      <rPr>
        <sz val="11"/>
        <rFont val="ＭＳ Ｐゴシック"/>
        <family val="3"/>
        <charset val="128"/>
      </rPr>
      <t>製品名</t>
    </r>
    <r>
      <rPr>
        <sz val="11"/>
        <rFont val="Arial"/>
        <family val="2"/>
      </rPr>
      <t xml:space="preserve"> :</t>
    </r>
  </si>
  <si>
    <r>
      <rPr>
        <sz val="11"/>
        <rFont val="ＭＳ Ｐゴシック"/>
        <family val="3"/>
        <charset val="128"/>
      </rPr>
      <t>製品番号</t>
    </r>
    <r>
      <rPr>
        <sz val="11"/>
        <rFont val="Arial"/>
        <family val="2"/>
      </rPr>
      <t xml:space="preserve"> :</t>
    </r>
  </si>
  <si>
    <r>
      <t xml:space="preserve">Tier 1 </t>
    </r>
    <r>
      <rPr>
        <sz val="11"/>
        <rFont val="ＭＳ Ｐゴシック"/>
        <family val="3"/>
        <charset val="128"/>
      </rPr>
      <t>名</t>
    </r>
    <r>
      <rPr>
        <sz val="11"/>
        <rFont val="Arial"/>
        <family val="2"/>
      </rPr>
      <t xml:space="preserve"> :</t>
    </r>
  </si>
  <si>
    <r>
      <rPr>
        <sz val="11"/>
        <rFont val="ＭＳ Ｐゴシック"/>
        <family val="3"/>
        <charset val="128"/>
      </rPr>
      <t>治工具メーカー名</t>
    </r>
    <r>
      <rPr>
        <sz val="11"/>
        <rFont val="Arial"/>
        <family val="2"/>
      </rPr>
      <t xml:space="preserve"> :</t>
    </r>
  </si>
  <si>
    <r>
      <t xml:space="preserve">Tier 2 </t>
    </r>
    <r>
      <rPr>
        <sz val="11"/>
        <rFont val="ＭＳ Ｐゴシック"/>
        <family val="3"/>
        <charset val="128"/>
      </rPr>
      <t>名</t>
    </r>
    <r>
      <rPr>
        <sz val="11"/>
        <rFont val="Arial"/>
        <family val="2"/>
      </rPr>
      <t xml:space="preserve"> :</t>
    </r>
  </si>
  <si>
    <r>
      <rPr>
        <sz val="11"/>
        <rFont val="ＭＳ Ｐゴシック"/>
        <family val="3"/>
        <charset val="128"/>
      </rPr>
      <t>治工具メーカー拠点</t>
    </r>
    <r>
      <rPr>
        <sz val="11"/>
        <rFont val="Arial"/>
        <family val="2"/>
      </rPr>
      <t xml:space="preserve"> :</t>
    </r>
  </si>
  <si>
    <r>
      <rPr>
        <sz val="11"/>
        <rFont val="ＭＳ Ｐゴシック"/>
        <family val="3"/>
        <charset val="128"/>
      </rPr>
      <t>取り数</t>
    </r>
    <r>
      <rPr>
        <sz val="11"/>
        <rFont val="Arial"/>
        <family val="2"/>
      </rPr>
      <t xml:space="preserve"> : </t>
    </r>
  </si>
  <si>
    <r>
      <rPr>
        <sz val="11"/>
        <rFont val="ＭＳ Ｐゴシック"/>
        <family val="3"/>
        <charset val="128"/>
      </rPr>
      <t>スライドとドリフトピン点数</t>
    </r>
    <r>
      <rPr>
        <sz val="11"/>
        <rFont val="Arial"/>
        <family val="2"/>
      </rPr>
      <t xml:space="preserve"> : </t>
    </r>
  </si>
  <si>
    <r>
      <rPr>
        <sz val="11"/>
        <rFont val="ＭＳ Ｐゴシック"/>
        <family val="3"/>
        <charset val="128"/>
      </rPr>
      <t>射出成型の種類とドリフトピン数</t>
    </r>
    <r>
      <rPr>
        <sz val="11"/>
        <rFont val="Arial"/>
        <family val="2"/>
      </rPr>
      <t xml:space="preserve"> : </t>
    </r>
  </si>
  <si>
    <r>
      <rPr>
        <sz val="11"/>
        <rFont val="ＭＳ Ｐゴシック"/>
        <family val="3"/>
        <charset val="128"/>
      </rPr>
      <t>その他の治工具種類</t>
    </r>
    <r>
      <rPr>
        <sz val="11"/>
        <rFont val="Arial"/>
        <family val="2"/>
      </rPr>
      <t xml:space="preserve"> : </t>
    </r>
  </si>
  <si>
    <r>
      <rPr>
        <sz val="11"/>
        <rFont val="ＭＳ Ｐゴシック"/>
        <family val="3"/>
        <charset val="128"/>
      </rPr>
      <t>プレス型</t>
    </r>
    <r>
      <rPr>
        <sz val="11"/>
        <rFont val="Arial"/>
        <family val="2"/>
      </rPr>
      <t xml:space="preserve"> : </t>
    </r>
  </si>
  <si>
    <r>
      <rPr>
        <sz val="11"/>
        <rFont val="ＭＳ Ｐゴシック"/>
        <family val="3"/>
        <charset val="128"/>
      </rPr>
      <t>ステージ数</t>
    </r>
    <r>
      <rPr>
        <sz val="11"/>
        <rFont val="Arial"/>
        <family val="2"/>
      </rPr>
      <t xml:space="preserve"> : </t>
    </r>
  </si>
  <si>
    <r>
      <t xml:space="preserve">1 </t>
    </r>
    <r>
      <rPr>
        <sz val="11"/>
        <rFont val="ＭＳ Ｐゴシック"/>
        <family val="3"/>
        <charset val="128"/>
      </rPr>
      <t>完成品を量産工場に輸送する費用</t>
    </r>
  </si>
  <si>
    <r>
      <rPr>
        <sz val="11"/>
        <rFont val="ＭＳ Ｐゴシック"/>
        <family val="3"/>
        <charset val="128"/>
      </rPr>
      <t>この標準フォーマットは修正不可であり、</t>
    </r>
    <r>
      <rPr>
        <sz val="11"/>
        <rFont val="Arial"/>
        <family val="2"/>
      </rPr>
      <t>Descriptive sheet</t>
    </r>
    <r>
      <rPr>
        <sz val="11"/>
        <rFont val="ＭＳ Ｐゴシック"/>
        <family val="3"/>
        <charset val="128"/>
      </rPr>
      <t>はこの</t>
    </r>
    <r>
      <rPr>
        <sz val="11"/>
        <rFont val="Arial"/>
        <family val="2"/>
      </rPr>
      <t>IDO</t>
    </r>
    <r>
      <rPr>
        <sz val="11"/>
        <rFont val="ＭＳ Ｐゴシック"/>
        <family val="3"/>
        <charset val="128"/>
      </rPr>
      <t>シートに添付して提示されること</t>
    </r>
  </si>
  <si>
    <r>
      <t xml:space="preserve">SHEET No 5: </t>
    </r>
    <r>
      <rPr>
        <sz val="11"/>
        <rFont val="ＭＳ Ｐゴシック"/>
        <family val="3"/>
        <charset val="128"/>
      </rPr>
      <t>特定の費用</t>
    </r>
    <r>
      <rPr>
        <sz val="11"/>
        <rFont val="Arial"/>
        <family val="2"/>
      </rPr>
      <t xml:space="preserve"> ("Supplier Entry Ticket" </t>
    </r>
    <r>
      <rPr>
        <sz val="11"/>
        <rFont val="ＭＳ Ｐゴシック"/>
        <family val="3"/>
        <charset val="128"/>
      </rPr>
      <t>関連</t>
    </r>
    <r>
      <rPr>
        <sz val="11"/>
        <rFont val="Arial"/>
        <family val="2"/>
      </rPr>
      <t xml:space="preserve">) </t>
    </r>
  </si>
  <si>
    <r>
      <rPr>
        <sz val="11"/>
        <rFont val="ＭＳ Ｐゴシック"/>
        <family val="3"/>
        <charset val="128"/>
      </rPr>
      <t>見積り通貨で表記する</t>
    </r>
  </si>
  <si>
    <r>
      <rPr>
        <sz val="11"/>
        <rFont val="ＭＳ Ｐゴシック"/>
        <family val="3"/>
        <charset val="128"/>
      </rPr>
      <t>見積り通貨とは異なる通貨の場合</t>
    </r>
    <r>
      <rPr>
        <sz val="11"/>
        <rFont val="Arial"/>
        <family val="2"/>
      </rPr>
      <t xml:space="preserve"> :</t>
    </r>
  </si>
  <si>
    <r>
      <rPr>
        <sz val="11"/>
        <rFont val="ＭＳ Ｐゴシック"/>
        <family val="3"/>
        <charset val="128"/>
      </rPr>
      <t>使用された通貨</t>
    </r>
    <r>
      <rPr>
        <sz val="11"/>
        <rFont val="Arial"/>
        <family val="2"/>
      </rPr>
      <t xml:space="preserve"> : </t>
    </r>
  </si>
  <si>
    <r>
      <rPr>
        <sz val="11"/>
        <rFont val="ＭＳ Ｐゴシック"/>
        <family val="3"/>
        <charset val="128"/>
      </rPr>
      <t>使用された為替レート</t>
    </r>
    <r>
      <rPr>
        <sz val="11"/>
        <rFont val="Arial"/>
        <family val="2"/>
      </rPr>
      <t xml:space="preserve"> : </t>
    </r>
  </si>
  <si>
    <r>
      <rPr>
        <sz val="11"/>
        <rFont val="ＭＳ Ｐゴシック"/>
        <family val="3"/>
        <charset val="128"/>
      </rPr>
      <t>特定の費用の明細</t>
    </r>
    <r>
      <rPr>
        <sz val="11"/>
        <rFont val="Arial"/>
        <family val="2"/>
      </rPr>
      <t xml:space="preserve">  (SOP</t>
    </r>
    <r>
      <rPr>
        <sz val="11"/>
        <rFont val="ＭＳ Ｐゴシック"/>
        <family val="3"/>
        <charset val="128"/>
      </rPr>
      <t>以前</t>
    </r>
    <r>
      <rPr>
        <sz val="11"/>
        <rFont val="Arial"/>
        <family val="2"/>
      </rPr>
      <t>)</t>
    </r>
  </si>
  <si>
    <r>
      <t xml:space="preserve">E7 - </t>
    </r>
    <r>
      <rPr>
        <sz val="11"/>
        <rFont val="ＭＳ Ｐゴシック"/>
        <family val="3"/>
        <charset val="128"/>
      </rPr>
      <t>費用総額</t>
    </r>
    <r>
      <rPr>
        <sz val="11"/>
        <rFont val="Arial"/>
        <family val="2"/>
      </rPr>
      <t xml:space="preserve"> (K </t>
    </r>
    <r>
      <rPr>
        <sz val="11"/>
        <rFont val="ＭＳ Ｐゴシック"/>
        <family val="3"/>
        <charset val="128"/>
      </rPr>
      <t>通貨</t>
    </r>
    <r>
      <rPr>
        <sz val="11"/>
        <rFont val="Arial"/>
        <family val="2"/>
      </rPr>
      <t xml:space="preserve">) - </t>
    </r>
    <r>
      <rPr>
        <sz val="11"/>
        <rFont val="ＭＳ Ｐゴシック"/>
        <family val="3"/>
        <charset val="128"/>
      </rPr>
      <t>利益</t>
    </r>
    <r>
      <rPr>
        <sz val="11"/>
        <rFont val="Arial"/>
        <family val="2"/>
      </rPr>
      <t xml:space="preserve">, </t>
    </r>
    <r>
      <rPr>
        <sz val="11"/>
        <rFont val="ＭＳ Ｐゴシック"/>
        <family val="3"/>
        <charset val="128"/>
      </rPr>
      <t>財務費用は除く</t>
    </r>
  </si>
  <si>
    <r>
      <t xml:space="preserve">E8 - </t>
    </r>
    <r>
      <rPr>
        <sz val="11"/>
        <rFont val="ＭＳ Ｐゴシック"/>
        <family val="3"/>
        <charset val="128"/>
      </rPr>
      <t>年間数量</t>
    </r>
    <r>
      <rPr>
        <sz val="11"/>
        <rFont val="Arial"/>
        <family val="2"/>
      </rPr>
      <t xml:space="preserve">  (</t>
    </r>
    <r>
      <rPr>
        <sz val="11"/>
        <rFont val="ＭＳ Ｐゴシック"/>
        <family val="3"/>
        <charset val="128"/>
      </rPr>
      <t>償却費の前提となる部品数量</t>
    </r>
    <r>
      <rPr>
        <sz val="11"/>
        <rFont val="Arial"/>
        <family val="2"/>
      </rPr>
      <t>)</t>
    </r>
  </si>
  <si>
    <r>
      <t xml:space="preserve">E9 - </t>
    </r>
    <r>
      <rPr>
        <sz val="11"/>
        <rFont val="ＭＳ Ｐゴシック"/>
        <family val="3"/>
        <charset val="128"/>
      </rPr>
      <t>償却年数</t>
    </r>
    <r>
      <rPr>
        <sz val="11"/>
        <rFont val="Arial"/>
        <family val="2"/>
      </rPr>
      <t xml:space="preserve"> (</t>
    </r>
    <r>
      <rPr>
        <sz val="11"/>
        <rFont val="ＭＳ Ｐゴシック"/>
        <family val="3"/>
        <charset val="128"/>
      </rPr>
      <t>年</t>
    </r>
    <r>
      <rPr>
        <sz val="11"/>
        <rFont val="Arial"/>
        <family val="2"/>
      </rPr>
      <t>)</t>
    </r>
  </si>
  <si>
    <r>
      <t xml:space="preserve">E10 - </t>
    </r>
    <r>
      <rPr>
        <sz val="11"/>
        <rFont val="ＭＳ Ｐゴシック"/>
        <family val="3"/>
        <charset val="128"/>
      </rPr>
      <t>部品</t>
    </r>
    <r>
      <rPr>
        <sz val="11"/>
        <rFont val="Arial"/>
        <family val="2"/>
      </rPr>
      <t>1</t>
    </r>
    <r>
      <rPr>
        <sz val="11"/>
        <rFont val="ＭＳ Ｐゴシック"/>
        <family val="3"/>
        <charset val="128"/>
      </rPr>
      <t>個あたり償却費</t>
    </r>
    <r>
      <rPr>
        <sz val="11"/>
        <rFont val="Arial"/>
        <family val="2"/>
      </rPr>
      <t xml:space="preserve"> (</t>
    </r>
    <r>
      <rPr>
        <sz val="11"/>
        <rFont val="ＭＳ Ｐゴシック"/>
        <family val="3"/>
        <charset val="128"/>
      </rPr>
      <t>通貨</t>
    </r>
    <r>
      <rPr>
        <sz val="11"/>
        <rFont val="Arial"/>
        <family val="2"/>
      </rPr>
      <t>/</t>
    </r>
    <r>
      <rPr>
        <sz val="11"/>
        <rFont val="ＭＳ Ｐゴシック"/>
        <family val="3"/>
        <charset val="128"/>
      </rPr>
      <t>個</t>
    </r>
    <r>
      <rPr>
        <sz val="11"/>
        <rFont val="Arial"/>
        <family val="2"/>
      </rPr>
      <t xml:space="preserve">) </t>
    </r>
    <r>
      <rPr>
        <sz val="11"/>
        <rFont val="ＭＳ Ｐゴシック"/>
        <family val="3"/>
        <charset val="128"/>
      </rPr>
      <t>利益</t>
    </r>
    <r>
      <rPr>
        <sz val="11"/>
        <rFont val="Arial"/>
        <family val="2"/>
      </rPr>
      <t xml:space="preserve">, </t>
    </r>
    <r>
      <rPr>
        <sz val="11"/>
        <rFont val="ＭＳ Ｐゴシック"/>
        <family val="3"/>
        <charset val="128"/>
      </rPr>
      <t>財務費は除く</t>
    </r>
  </si>
  <si>
    <r>
      <t xml:space="preserve">E11 - </t>
    </r>
    <r>
      <rPr>
        <sz val="11"/>
        <rFont val="ＭＳ Ｐゴシック"/>
        <family val="3"/>
        <charset val="128"/>
      </rPr>
      <t>利率</t>
    </r>
    <r>
      <rPr>
        <sz val="11"/>
        <rFont val="Arial"/>
        <family val="2"/>
      </rPr>
      <t xml:space="preserve"> - % (</t>
    </r>
    <r>
      <rPr>
        <sz val="11"/>
        <rFont val="ＭＳ Ｐゴシック"/>
        <family val="3"/>
        <charset val="128"/>
      </rPr>
      <t>利益</t>
    </r>
    <r>
      <rPr>
        <sz val="11"/>
        <rFont val="Arial"/>
        <family val="2"/>
      </rPr>
      <t xml:space="preserve">, </t>
    </r>
    <r>
      <rPr>
        <sz val="11"/>
        <rFont val="ＭＳ Ｐゴシック"/>
        <family val="3"/>
        <charset val="128"/>
      </rPr>
      <t>財務費用</t>
    </r>
    <r>
      <rPr>
        <sz val="11"/>
        <rFont val="Arial"/>
        <family val="2"/>
      </rPr>
      <t>)</t>
    </r>
  </si>
  <si>
    <r>
      <t xml:space="preserve">E12 - </t>
    </r>
    <r>
      <rPr>
        <sz val="11"/>
        <rFont val="ＭＳ Ｐゴシック"/>
        <family val="3"/>
        <charset val="128"/>
      </rPr>
      <t>部品</t>
    </r>
    <r>
      <rPr>
        <sz val="11"/>
        <rFont val="Arial"/>
        <family val="2"/>
      </rPr>
      <t>1</t>
    </r>
    <r>
      <rPr>
        <sz val="11"/>
        <rFont val="ＭＳ Ｐゴシック"/>
        <family val="3"/>
        <charset val="128"/>
      </rPr>
      <t>個あたり償却費</t>
    </r>
    <r>
      <rPr>
        <sz val="11"/>
        <rFont val="Arial"/>
        <family val="2"/>
      </rPr>
      <t xml:space="preserve"> (</t>
    </r>
    <r>
      <rPr>
        <sz val="11"/>
        <rFont val="ＭＳ Ｐゴシック"/>
        <family val="3"/>
        <charset val="128"/>
      </rPr>
      <t>通貨</t>
    </r>
    <r>
      <rPr>
        <sz val="11"/>
        <rFont val="Arial"/>
        <family val="2"/>
      </rPr>
      <t>/</t>
    </r>
    <r>
      <rPr>
        <sz val="11"/>
        <rFont val="ＭＳ Ｐゴシック"/>
        <family val="3"/>
        <charset val="128"/>
      </rPr>
      <t>個</t>
    </r>
    <r>
      <rPr>
        <sz val="11"/>
        <rFont val="Arial"/>
        <family val="2"/>
      </rPr>
      <t xml:space="preserve">) </t>
    </r>
    <r>
      <rPr>
        <sz val="11"/>
        <rFont val="ＭＳ Ｐゴシック"/>
        <family val="3"/>
        <charset val="128"/>
      </rPr>
      <t>利益</t>
    </r>
    <r>
      <rPr>
        <sz val="11"/>
        <rFont val="Arial"/>
        <family val="2"/>
      </rPr>
      <t xml:space="preserve">, </t>
    </r>
    <r>
      <rPr>
        <sz val="11"/>
        <rFont val="ＭＳ Ｐゴシック"/>
        <family val="3"/>
        <charset val="128"/>
      </rPr>
      <t>財務費含む</t>
    </r>
  </si>
  <si>
    <r>
      <rPr>
        <sz val="11"/>
        <rFont val="ＭＳ Ｐゴシック"/>
        <family val="3"/>
        <charset val="128"/>
      </rPr>
      <t>設計, 開発費 総額</t>
    </r>
    <r>
      <rPr>
        <sz val="11"/>
        <rFont val="Arial"/>
        <family val="2"/>
      </rPr>
      <t xml:space="preserve"> (</t>
    </r>
    <r>
      <rPr>
        <sz val="11"/>
        <rFont val="ＭＳ Ｐゴシック"/>
        <family val="3"/>
        <charset val="128"/>
      </rPr>
      <t>試作費は除く</t>
    </r>
    <r>
      <rPr>
        <sz val="11"/>
        <rFont val="Arial"/>
        <family val="2"/>
      </rPr>
      <t>)</t>
    </r>
  </si>
  <si>
    <t>試作実験費</t>
    <rPh sb="0" eb="2">
      <t>しさく</t>
    </rPh>
    <rPh sb="2" eb="4">
      <t>じっけん</t>
    </rPh>
    <rPh sb="4" eb="5">
      <t>ひ</t>
    </rPh>
    <phoneticPr fontId="24" type="noConversion"/>
  </si>
  <si>
    <r>
      <rPr>
        <sz val="11"/>
        <rFont val="ＭＳ Ｐゴシック"/>
        <family val="3"/>
        <charset val="128"/>
      </rPr>
      <t>ツール製作, 間接材料, 管理費</t>
    </r>
  </si>
  <si>
    <r>
      <rPr>
        <sz val="11"/>
        <rFont val="ＭＳ Ｐゴシック"/>
        <family val="3"/>
        <charset val="128"/>
      </rPr>
      <t>部品価格のなかに償却費として計算されている 特定用途の費用</t>
    </r>
  </si>
  <si>
    <r>
      <rPr>
        <sz val="11"/>
        <rFont val="ＭＳ Ｐゴシック"/>
        <family val="3"/>
        <charset val="128"/>
      </rPr>
      <t>試作費</t>
    </r>
    <r>
      <rPr>
        <sz val="11"/>
        <rFont val="Arial"/>
        <family val="2"/>
      </rPr>
      <t xml:space="preserve"> (</t>
    </r>
    <r>
      <rPr>
        <sz val="11"/>
        <rFont val="ＭＳ Ｐゴシック"/>
        <family val="3"/>
        <charset val="128"/>
      </rPr>
      <t>サプライヤで必要となる試作, ツールの試作を含む</t>
    </r>
    <r>
      <rPr>
        <sz val="11"/>
        <rFont val="Arial"/>
        <family val="2"/>
      </rPr>
      <t>)</t>
    </r>
  </si>
  <si>
    <t>立上げ費用</t>
    <rPh sb="0" eb="1">
      <t>た</t>
    </rPh>
    <rPh sb="1" eb="2">
      <t>あ</t>
    </rPh>
    <rPh sb="3" eb="5">
      <t>ひよう</t>
    </rPh>
    <phoneticPr fontId="24" type="noConversion"/>
  </si>
  <si>
    <r>
      <rPr>
        <sz val="11"/>
        <rFont val="ＭＳ Ｐゴシック"/>
        <family val="3"/>
        <charset val="128"/>
      </rPr>
      <t>合計</t>
    </r>
    <r>
      <rPr>
        <sz val="11"/>
        <rFont val="Arial"/>
        <family val="2"/>
      </rPr>
      <t xml:space="preserve">
 (E1 </t>
    </r>
    <r>
      <rPr>
        <sz val="11"/>
        <rFont val="ＭＳ Ｐゴシック"/>
        <family val="3"/>
        <charset val="128"/>
      </rPr>
      <t>～</t>
    </r>
    <r>
      <rPr>
        <sz val="11"/>
        <rFont val="Arial"/>
        <family val="2"/>
      </rPr>
      <t xml:space="preserve"> E5)</t>
    </r>
  </si>
  <si>
    <r>
      <t xml:space="preserve">E1 - </t>
    </r>
    <r>
      <rPr>
        <sz val="11"/>
        <rFont val="ＭＳ Ｐゴシック"/>
        <family val="3"/>
        <charset val="128"/>
      </rPr>
      <t>設計</t>
    </r>
    <r>
      <rPr>
        <sz val="11"/>
        <rFont val="Arial"/>
        <family val="2"/>
      </rPr>
      <t xml:space="preserve">, </t>
    </r>
    <r>
      <rPr>
        <sz val="11"/>
        <rFont val="ＭＳ Ｐゴシック"/>
        <family val="3"/>
        <charset val="128"/>
      </rPr>
      <t>開発費用</t>
    </r>
    <r>
      <rPr>
        <sz val="11"/>
        <rFont val="Arial"/>
        <family val="2"/>
      </rPr>
      <t xml:space="preserve"> </t>
    </r>
    <r>
      <rPr>
        <sz val="11"/>
        <rFont val="ＭＳ Ｐゴシック"/>
        <family val="3"/>
        <charset val="128"/>
      </rPr>
      <t>総額</t>
    </r>
    <r>
      <rPr>
        <sz val="11"/>
        <rFont val="Arial"/>
        <family val="2"/>
      </rPr>
      <t/>
    </r>
  </si>
  <si>
    <r>
      <t xml:space="preserve">nomination letter </t>
    </r>
    <r>
      <rPr>
        <sz val="11"/>
        <rFont val="ＭＳ Ｐゴシック"/>
        <family val="3"/>
        <charset val="128"/>
      </rPr>
      <t>発行から生産立上げ</t>
    </r>
    <r>
      <rPr>
        <sz val="11"/>
        <rFont val="Arial"/>
        <family val="2"/>
      </rPr>
      <t>(SOP)</t>
    </r>
    <r>
      <rPr>
        <sz val="11"/>
        <rFont val="ＭＳ Ｐゴシック"/>
        <family val="3"/>
        <charset val="128"/>
      </rPr>
      <t>までの期間の費用のみが対象</t>
    </r>
  </si>
  <si>
    <r>
      <rPr>
        <sz val="11"/>
        <rFont val="ＭＳ Ｐゴシック"/>
        <family val="3"/>
        <charset val="128"/>
      </rPr>
      <t>サプライヤのフルタイム従業員１人としての時間数</t>
    </r>
  </si>
  <si>
    <r>
      <t xml:space="preserve"> E1A - </t>
    </r>
    <r>
      <rPr>
        <sz val="11"/>
        <rFont val="ＭＳ Ｐゴシック"/>
        <family val="3"/>
        <charset val="128"/>
      </rPr>
      <t>設計時間</t>
    </r>
  </si>
  <si>
    <r>
      <t xml:space="preserve">1. </t>
    </r>
    <r>
      <rPr>
        <sz val="11"/>
        <rFont val="ＭＳ Ｐゴシック"/>
        <family val="3"/>
        <charset val="128"/>
      </rPr>
      <t>プロジェクト管理</t>
    </r>
  </si>
  <si>
    <r>
      <t>(</t>
    </r>
    <r>
      <rPr>
        <sz val="11"/>
        <rFont val="ＭＳ Ｐゴシック"/>
        <family val="3"/>
        <charset val="128"/>
      </rPr>
      <t>特定のプロジェクト</t>
    </r>
    <r>
      <rPr>
        <sz val="11"/>
        <rFont val="Arial"/>
        <family val="2"/>
      </rPr>
      <t>)</t>
    </r>
  </si>
  <si>
    <r>
      <t>2.</t>
    </r>
    <r>
      <rPr>
        <sz val="11"/>
        <rFont val="ＭＳ Ｐゴシック"/>
        <family val="3"/>
        <charset val="128"/>
      </rPr>
      <t>製品設計</t>
    </r>
  </si>
  <si>
    <r>
      <t>3.</t>
    </r>
    <r>
      <rPr>
        <sz val="11"/>
        <rFont val="ＭＳ Ｐゴシック"/>
        <family val="3"/>
        <charset val="128"/>
      </rPr>
      <t>システム設計</t>
    </r>
  </si>
  <si>
    <r>
      <t>4.</t>
    </r>
    <r>
      <rPr>
        <sz val="11"/>
        <rFont val="ＭＳ Ｐゴシック"/>
        <family val="3"/>
        <charset val="128"/>
      </rPr>
      <t>ツーリング プロセス評価</t>
    </r>
  </si>
  <si>
    <r>
      <t>5.</t>
    </r>
    <r>
      <rPr>
        <sz val="11"/>
        <rFont val="ＭＳ Ｐゴシック"/>
        <family val="3"/>
        <charset val="128"/>
      </rPr>
      <t>プロセス レイアウト</t>
    </r>
  </si>
  <si>
    <r>
      <t>(</t>
    </r>
    <r>
      <rPr>
        <sz val="11"/>
        <rFont val="ＭＳ Ｐゴシック"/>
        <family val="3"/>
        <charset val="128"/>
      </rPr>
      <t>ツールメーカー除く</t>
    </r>
    <r>
      <rPr>
        <sz val="11"/>
        <rFont val="Arial"/>
        <family val="2"/>
      </rPr>
      <t xml:space="preserve">) </t>
    </r>
  </si>
  <si>
    <r>
      <t>6.</t>
    </r>
    <r>
      <rPr>
        <sz val="11"/>
        <rFont val="ＭＳ Ｐゴシック"/>
        <family val="3"/>
        <charset val="128"/>
      </rPr>
      <t>品質管理</t>
    </r>
  </si>
  <si>
    <r>
      <rPr>
        <sz val="11"/>
        <rFont val="ＭＳ Ｐゴシック"/>
        <family val="3"/>
        <charset val="128"/>
      </rPr>
      <t>合計</t>
    </r>
    <r>
      <rPr>
        <sz val="11"/>
        <rFont val="Arial"/>
        <family val="2"/>
      </rPr>
      <t xml:space="preserve"> E1A</t>
    </r>
  </si>
  <si>
    <r>
      <rPr>
        <sz val="11"/>
        <rFont val="ＭＳ Ｐゴシック"/>
        <family val="3"/>
        <charset val="128"/>
      </rPr>
      <t>合計</t>
    </r>
  </si>
  <si>
    <r>
      <rPr>
        <sz val="11"/>
        <rFont val="ＭＳ Ｐゴシック"/>
        <family val="3"/>
        <charset val="128"/>
      </rPr>
      <t>適用設計</t>
    </r>
    <r>
      <rPr>
        <sz val="11"/>
        <rFont val="Arial"/>
        <family val="2"/>
      </rPr>
      <t xml:space="preserve"> / </t>
    </r>
    <r>
      <rPr>
        <sz val="11"/>
        <rFont val="ＭＳ Ｐゴシック"/>
        <family val="3"/>
        <charset val="128"/>
      </rPr>
      <t>開発マネジャ</t>
    </r>
  </si>
  <si>
    <r>
      <t>2D CAD (</t>
    </r>
    <r>
      <rPr>
        <sz val="11"/>
        <rFont val="ＭＳ Ｐゴシック"/>
        <family val="3"/>
        <charset val="128"/>
      </rPr>
      <t>スタイリング</t>
    </r>
    <r>
      <rPr>
        <sz val="11"/>
        <rFont val="Arial"/>
        <family val="2"/>
      </rPr>
      <t>)</t>
    </r>
  </si>
  <si>
    <r>
      <rPr>
        <sz val="11"/>
        <rFont val="ＭＳ Ｐゴシック"/>
        <family val="3"/>
        <charset val="128"/>
      </rPr>
      <t>計算</t>
    </r>
    <r>
      <rPr>
        <sz val="11"/>
        <rFont val="Arial"/>
        <family val="2"/>
      </rPr>
      <t xml:space="preserve"> / </t>
    </r>
    <r>
      <rPr>
        <sz val="11"/>
        <rFont val="ＭＳ Ｐゴシック"/>
        <family val="3"/>
        <charset val="128"/>
      </rPr>
      <t>分析</t>
    </r>
  </si>
  <si>
    <r>
      <rPr>
        <sz val="11"/>
        <rFont val="ＭＳ Ｐゴシック"/>
        <family val="3"/>
        <charset val="128"/>
      </rPr>
      <t>計算</t>
    </r>
    <r>
      <rPr>
        <sz val="11"/>
        <rFont val="Arial"/>
        <family val="2"/>
      </rPr>
      <t xml:space="preserve"> / </t>
    </r>
    <r>
      <rPr>
        <sz val="11"/>
        <rFont val="ＭＳ Ｐゴシック"/>
        <family val="3"/>
        <charset val="128"/>
      </rPr>
      <t>分析</t>
    </r>
    <r>
      <rPr>
        <sz val="11"/>
        <rFont val="Arial"/>
        <family val="2"/>
      </rPr>
      <t xml:space="preserve"> LCC</t>
    </r>
  </si>
  <si>
    <r>
      <rPr>
        <sz val="11"/>
        <rFont val="ＭＳ Ｐゴシック"/>
        <family val="3"/>
        <charset val="128"/>
      </rPr>
      <t>計算, 特性評価</t>
    </r>
    <r>
      <rPr>
        <sz val="11"/>
        <rFont val="Arial"/>
        <family val="2"/>
      </rPr>
      <t>…</t>
    </r>
  </si>
  <si>
    <r>
      <rPr>
        <sz val="11"/>
        <rFont val="ＭＳ Ｐゴシック"/>
        <family val="3"/>
        <charset val="128"/>
      </rPr>
      <t>プロセス</t>
    </r>
    <r>
      <rPr>
        <sz val="11"/>
        <rFont val="Arial"/>
        <family val="2"/>
      </rPr>
      <t>/</t>
    </r>
    <r>
      <rPr>
        <sz val="11"/>
        <rFont val="ＭＳ Ｐゴシック"/>
        <family val="3"/>
        <charset val="128"/>
      </rPr>
      <t>製品技術者</t>
    </r>
    <r>
      <rPr>
        <sz val="11"/>
        <rFont val="Arial"/>
        <family val="2"/>
      </rPr>
      <t xml:space="preserve"> (</t>
    </r>
    <r>
      <rPr>
        <sz val="11"/>
        <rFont val="ＭＳ Ｐゴシック"/>
        <family val="3"/>
        <charset val="128"/>
      </rPr>
      <t>専任</t>
    </r>
    <r>
      <rPr>
        <sz val="11"/>
        <rFont val="Arial"/>
        <family val="2"/>
      </rPr>
      <t>)</t>
    </r>
  </si>
  <si>
    <r>
      <rPr>
        <sz val="11"/>
        <rFont val="ＭＳ Ｐゴシック"/>
        <family val="3"/>
        <charset val="128"/>
      </rPr>
      <t>品質エンジニア</t>
    </r>
    <r>
      <rPr>
        <sz val="11"/>
        <rFont val="Arial"/>
        <family val="2"/>
      </rPr>
      <t xml:space="preserve"> / </t>
    </r>
    <r>
      <rPr>
        <sz val="11"/>
        <rFont val="ＭＳ Ｐゴシック"/>
        <family val="3"/>
        <charset val="128"/>
      </rPr>
      <t>マネジャ</t>
    </r>
  </si>
  <si>
    <r>
      <rPr>
        <sz val="11"/>
        <rFont val="ＭＳ Ｐゴシック"/>
        <family val="3"/>
        <charset val="128"/>
      </rPr>
      <t>設備チェック エンジニア</t>
    </r>
    <r>
      <rPr>
        <sz val="11"/>
        <rFont val="Arial"/>
        <family val="2"/>
      </rPr>
      <t xml:space="preserve"> / </t>
    </r>
    <r>
      <rPr>
        <sz val="11"/>
        <rFont val="ＭＳ Ｐゴシック"/>
        <family val="3"/>
        <charset val="128"/>
      </rPr>
      <t>マネジャ</t>
    </r>
  </si>
  <si>
    <r>
      <rPr>
        <sz val="11"/>
        <rFont val="ＭＳ Ｐゴシック"/>
        <family val="3"/>
        <charset val="128"/>
      </rPr>
      <t>計測</t>
    </r>
    <r>
      <rPr>
        <sz val="11"/>
        <rFont val="Arial"/>
        <family val="2"/>
      </rPr>
      <t xml:space="preserve"> / </t>
    </r>
    <r>
      <rPr>
        <sz val="11"/>
        <rFont val="ＭＳ Ｐゴシック"/>
        <family val="3"/>
        <charset val="128"/>
      </rPr>
      <t>製品性能エンジニア</t>
    </r>
  </si>
  <si>
    <r>
      <t xml:space="preserve">ISO </t>
    </r>
    <r>
      <rPr>
        <sz val="11"/>
        <rFont val="ＭＳ Ｐゴシック"/>
        <family val="3"/>
        <charset val="128"/>
      </rPr>
      <t>品質エンジニア</t>
    </r>
    <r>
      <rPr>
        <sz val="11"/>
        <rFont val="Arial"/>
        <family val="2"/>
      </rPr>
      <t xml:space="preserve"> (ANPQP, ASQ, etc)</t>
    </r>
  </si>
  <si>
    <r>
      <rPr>
        <sz val="11"/>
        <rFont val="ＭＳ Ｐゴシック"/>
        <family val="3"/>
        <charset val="128"/>
      </rPr>
      <t>技能レベル</t>
    </r>
    <r>
      <rPr>
        <sz val="11"/>
        <rFont val="Arial"/>
        <family val="2"/>
      </rPr>
      <t xml:space="preserve"> (T1 =&gt; T4 / I1 =&gt; I4)</t>
    </r>
  </si>
  <si>
    <r>
      <rPr>
        <sz val="11"/>
        <rFont val="ＭＳ Ｐゴシック"/>
        <family val="3"/>
        <charset val="128"/>
      </rPr>
      <t>プロジェクト日程にあわせた計画</t>
    </r>
    <r>
      <rPr>
        <sz val="11"/>
        <rFont val="Arial"/>
        <family val="2"/>
      </rPr>
      <t xml:space="preserve"> (cf. RFQ)</t>
    </r>
  </si>
  <si>
    <r>
      <t xml:space="preserve"> E1B -  </t>
    </r>
    <r>
      <rPr>
        <sz val="11"/>
        <rFont val="ＭＳ Ｐゴシック"/>
        <family val="3"/>
        <charset val="128"/>
      </rPr>
      <t>試作実験 総コスト</t>
    </r>
  </si>
  <si>
    <r>
      <rPr>
        <sz val="11"/>
        <rFont val="ＭＳ Ｐゴシック"/>
        <family val="3"/>
        <charset val="128"/>
      </rPr>
      <t>試作実験</t>
    </r>
    <r>
      <rPr>
        <sz val="11"/>
        <rFont val="ＭＳ Ｐゴシック"/>
        <family val="3"/>
        <charset val="128"/>
      </rPr>
      <t>コスト</t>
    </r>
  </si>
  <si>
    <r>
      <rPr>
        <sz val="11"/>
        <rFont val="ＭＳ Ｐゴシック"/>
        <family val="3"/>
        <charset val="128"/>
      </rPr>
      <t>合計</t>
    </r>
    <r>
      <rPr>
        <sz val="11"/>
        <rFont val="Arial"/>
        <family val="2"/>
      </rPr>
      <t xml:space="preserve"> E1B</t>
    </r>
  </si>
  <si>
    <r>
      <t xml:space="preserve">E2 - </t>
    </r>
    <r>
      <rPr>
        <sz val="11"/>
        <rFont val="ＭＳ Ｐゴシック"/>
        <family val="3"/>
        <charset val="128"/>
      </rPr>
      <t>ツール製作 サプライ マネジメント コスト</t>
    </r>
    <r>
      <rPr>
        <sz val="11"/>
        <rFont val="Arial"/>
        <family val="2"/>
      </rPr>
      <t xml:space="preserve"> (</t>
    </r>
    <r>
      <rPr>
        <sz val="11"/>
        <rFont val="ＭＳ Ｐゴシック"/>
        <family val="3"/>
        <charset val="128"/>
      </rPr>
      <t>ティア１製造部品のみ</t>
    </r>
    <r>
      <rPr>
        <sz val="11"/>
        <rFont val="Arial"/>
        <family val="2"/>
      </rPr>
      <t>)</t>
    </r>
  </si>
  <si>
    <r>
      <t xml:space="preserve">E3 - </t>
    </r>
    <r>
      <rPr>
        <sz val="11"/>
        <rFont val="ＭＳ Ｐゴシック"/>
        <family val="3"/>
        <charset val="128"/>
      </rPr>
      <t>部品価格のなかに償却費として計算されている</t>
    </r>
    <r>
      <rPr>
        <sz val="11"/>
        <rFont val="Arial"/>
        <family val="2"/>
      </rPr>
      <t xml:space="preserve"> </t>
    </r>
    <r>
      <rPr>
        <sz val="11"/>
        <rFont val="ＭＳ Ｐゴシック"/>
        <family val="3"/>
        <charset val="128"/>
      </rPr>
      <t>特定の用途の費用</t>
    </r>
    <r>
      <rPr>
        <sz val="11"/>
        <rFont val="Arial"/>
        <family val="2"/>
      </rPr>
      <t xml:space="preserve"> (</t>
    </r>
    <r>
      <rPr>
        <sz val="11"/>
        <rFont val="ＭＳ Ｐゴシック"/>
        <family val="3"/>
        <charset val="128"/>
      </rPr>
      <t>特定のツールではないもの</t>
    </r>
    <r>
      <rPr>
        <sz val="11"/>
        <rFont val="Arial"/>
        <family val="2"/>
      </rPr>
      <t>)</t>
    </r>
  </si>
  <si>
    <r>
      <t xml:space="preserve">E4 - </t>
    </r>
    <r>
      <rPr>
        <sz val="11"/>
        <rFont val="ＭＳ Ｐゴシック"/>
        <family val="3"/>
        <charset val="128"/>
      </rPr>
      <t>試作費用</t>
    </r>
    <r>
      <rPr>
        <sz val="11"/>
        <rFont val="Arial"/>
        <family val="2"/>
      </rPr>
      <t xml:space="preserve"> (</t>
    </r>
    <r>
      <rPr>
        <sz val="11"/>
        <rFont val="ＭＳ Ｐゴシック"/>
        <family val="3"/>
        <charset val="128"/>
      </rPr>
      <t>サプライヤで必要となる試作</t>
    </r>
    <r>
      <rPr>
        <sz val="11"/>
        <rFont val="Arial"/>
        <family val="2"/>
      </rPr>
      <t xml:space="preserve">, </t>
    </r>
    <r>
      <rPr>
        <sz val="11"/>
        <rFont val="ＭＳ Ｐゴシック"/>
        <family val="3"/>
        <charset val="128"/>
      </rPr>
      <t>ツールの試作を含む</t>
    </r>
    <r>
      <rPr>
        <sz val="11"/>
        <rFont val="Arial"/>
        <family val="2"/>
      </rPr>
      <t>)</t>
    </r>
  </si>
  <si>
    <r>
      <t xml:space="preserve">E4A - </t>
    </r>
    <r>
      <rPr>
        <sz val="11"/>
        <rFont val="ＭＳ Ｐゴシック"/>
        <family val="3"/>
        <charset val="128"/>
      </rPr>
      <t>ツール試作コスト</t>
    </r>
    <r>
      <rPr>
        <sz val="11"/>
        <rFont val="Arial"/>
        <family val="2"/>
      </rPr>
      <t xml:space="preserve"> (</t>
    </r>
    <r>
      <rPr>
        <sz val="11"/>
        <rFont val="ＭＳ Ｐゴシック"/>
        <family val="3"/>
        <charset val="128"/>
      </rPr>
      <t>償却の場合</t>
    </r>
    <r>
      <rPr>
        <sz val="11"/>
        <rFont val="Arial"/>
        <family val="2"/>
      </rPr>
      <t>)</t>
    </r>
  </si>
  <si>
    <r>
      <t xml:space="preserve">E4B - </t>
    </r>
    <r>
      <rPr>
        <sz val="11"/>
        <rFont val="ＭＳ Ｐゴシック"/>
        <family val="3"/>
        <charset val="128"/>
      </rPr>
      <t>サプライヤで必要となる試作部品コストの明細</t>
    </r>
    <r>
      <rPr>
        <sz val="11"/>
        <rFont val="Arial"/>
        <family val="2"/>
      </rPr>
      <t xml:space="preserve">  (</t>
    </r>
    <r>
      <rPr>
        <sz val="11"/>
        <rFont val="ＭＳ Ｐゴシック"/>
        <family val="3"/>
        <charset val="128"/>
      </rPr>
      <t>償却の場合</t>
    </r>
    <r>
      <rPr>
        <sz val="11"/>
        <rFont val="Arial"/>
        <family val="2"/>
      </rPr>
      <t>)</t>
    </r>
  </si>
  <si>
    <r>
      <t xml:space="preserve">E5 - </t>
    </r>
    <r>
      <rPr>
        <sz val="11"/>
        <rFont val="ＭＳ Ｐゴシック"/>
        <family val="3"/>
        <charset val="128"/>
      </rPr>
      <t>立上げ費用</t>
    </r>
  </si>
  <si>
    <r>
      <t xml:space="preserve">50% </t>
    </r>
    <r>
      <rPr>
        <sz val="11"/>
        <rFont val="ＭＳ Ｐゴシック"/>
        <family val="3"/>
        <charset val="128"/>
      </rPr>
      <t>額</t>
    </r>
  </si>
  <si>
    <r>
      <rPr>
        <sz val="11"/>
        <rFont val="ＭＳ Ｐゴシック"/>
        <family val="3"/>
        <charset val="128"/>
      </rPr>
      <t>下請</t>
    </r>
    <r>
      <rPr>
        <sz val="11"/>
        <rFont val="Arial"/>
        <family val="2"/>
      </rPr>
      <t xml:space="preserve"> YES/NO (Yes</t>
    </r>
    <r>
      <rPr>
        <sz val="11"/>
        <rFont val="ＭＳ Ｐゴシック"/>
        <family val="3"/>
        <charset val="128"/>
      </rPr>
      <t>なら 業者名</t>
    </r>
    <r>
      <rPr>
        <sz val="11"/>
        <rFont val="Arial"/>
        <family val="2"/>
      </rPr>
      <t>)</t>
    </r>
  </si>
  <si>
    <r>
      <rPr>
        <sz val="11"/>
        <rFont val="ＭＳ Ｐゴシック"/>
        <family val="3"/>
        <charset val="128"/>
      </rPr>
      <t>ツール完成</t>
    </r>
    <r>
      <rPr>
        <sz val="11"/>
        <rFont val="Arial"/>
        <family val="2"/>
      </rPr>
      <t xml:space="preserve">  (Yes or No)</t>
    </r>
  </si>
  <si>
    <r>
      <rPr>
        <sz val="11"/>
        <rFont val="ＭＳ Ｐゴシック"/>
        <family val="3"/>
        <charset val="128"/>
      </rPr>
      <t>合計</t>
    </r>
    <r>
      <rPr>
        <sz val="11"/>
        <rFont val="Arial"/>
        <family val="2"/>
      </rPr>
      <t xml:space="preserve"> E4A + E4B</t>
    </r>
  </si>
  <si>
    <t>Português</t>
  </si>
  <si>
    <t>Célula</t>
  </si>
  <si>
    <t>Folha Excell</t>
  </si>
  <si>
    <t>Apresentar a estrutura de um custo da peça</t>
  </si>
  <si>
    <t>Gestão de Câmbios e Painel de Moedas</t>
  </si>
  <si>
    <t>Indicar o código da moeda e a relação de câmbio no qual você deseja para cálculo comparativo para cotação da moeda.</t>
  </si>
  <si>
    <t>O Painel de Moedas está limitado a 3 moedas, mas o Devis pode conter outras mais.</t>
  </si>
  <si>
    <t>Indique como quer contabilizar as moedas que não fazem parte do Painel de Moedas.</t>
  </si>
  <si>
    <t>Gestão das Moedas</t>
  </si>
  <si>
    <t>Código da divisa/moeda</t>
  </si>
  <si>
    <t>Taxa de Câmbio</t>
  </si>
  <si>
    <t>Converter em</t>
  </si>
  <si>
    <t>OBJETIVO: Apresentar a estrutura de custo de uma peça.</t>
  </si>
  <si>
    <t>Seleção</t>
  </si>
  <si>
    <t>Título</t>
  </si>
  <si>
    <t>Célula a completar sem nenhuma influência nos cálculos.</t>
  </si>
  <si>
    <t>Célula a completar com influência nos cálculos.</t>
  </si>
  <si>
    <t>Não completar</t>
  </si>
  <si>
    <t>Célula que utiliza dados do arquivo</t>
  </si>
  <si>
    <t>Código da Cor</t>
  </si>
  <si>
    <t>Instrução para a documentação do Standard Quotation</t>
  </si>
  <si>
    <t>Sheet 0 Currency Management : Por favor, preencha a coluna Please fill the column país e cotação de câmbio.</t>
  </si>
  <si>
    <t>Sheet 1 Synthèse : Por favor, preencha cada tópico até A7</t>
  </si>
  <si>
    <t>Sheet 2 Purchase : Por favor, preencha cada tópico</t>
  </si>
  <si>
    <t>Sheet 3 Process : Por favor, preencha cada tópico</t>
  </si>
  <si>
    <t>Sheet 1 Synthese : Por favor, preencha cada tópico até A17</t>
  </si>
  <si>
    <t>Complete folhas 4 e 5 se necessário</t>
  </si>
  <si>
    <t>Todos os direitos reservados © Renault s.a.s. 2015</t>
  </si>
  <si>
    <t>O conjunto de regras relativas a propriedade intelectual e industrial assim como a confidencialidade de condições de acesso</t>
  </si>
  <si>
    <t>e de utilização do Portal de Fornecedores Renault aplicam-se para o presente documento.</t>
  </si>
  <si>
    <t>FICHA N°1 : DECOMPOSIÇÃO DO CUSTO DO PRODUTO</t>
  </si>
  <si>
    <t>NOME DO FORNECEDOR</t>
  </si>
  <si>
    <t>NÚMERO DA CONTA DO FORNECEDOR</t>
  </si>
  <si>
    <t>LOCALIZAÇÃO DA PLANTA DO FORNECEDOR</t>
  </si>
  <si>
    <t>Cidade</t>
  </si>
  <si>
    <t>A1 - Data de estabelecimento do Devis</t>
  </si>
  <si>
    <t>A2 - Data base da cotação</t>
  </si>
  <si>
    <t>A3 - Moeda do Projeto:</t>
  </si>
  <si>
    <t>A4 - Volume de referência (peças/ano)</t>
  </si>
  <si>
    <t>A5 - Descrição do Produto:</t>
  </si>
  <si>
    <t>A6.1 - Referência do Produto e número de revisão:</t>
  </si>
  <si>
    <t>A6.2 - Código de aduanas (NCM)</t>
  </si>
  <si>
    <t>Quantidade</t>
  </si>
  <si>
    <t>Observações</t>
  </si>
  <si>
    <t>A8 - Compras brutas locais</t>
  </si>
  <si>
    <t>Matérias primas</t>
  </si>
  <si>
    <t xml:space="preserve">Sub-contratação de Transformação </t>
  </si>
  <si>
    <t>A8.1 - Logística de compras locais</t>
  </si>
  <si>
    <t>A8.2 - Taxas sobre compras locais</t>
  </si>
  <si>
    <t>A9.2 - Taxas e gastos de liberações aduaneiras de compras importadas</t>
  </si>
  <si>
    <t>A9.3 - Taxas de Aduanas para compras importadas</t>
  </si>
  <si>
    <t>A12 - Gastos com compras indiretas</t>
  </si>
  <si>
    <t>A10 - Revenda de materiais recicláveis</t>
  </si>
  <si>
    <t>A11 - Refugos e Peças Retrabalhadas em Compras</t>
  </si>
  <si>
    <t>Custo de Compras</t>
  </si>
  <si>
    <t>A13 - Mão de obra direta</t>
  </si>
  <si>
    <t>A14 -  Gastos e funcionamento da manutenção</t>
  </si>
  <si>
    <t>Aprovisionamentos</t>
  </si>
  <si>
    <t>Energia e fluídos</t>
  </si>
  <si>
    <t>Manutenção de máquinas</t>
  </si>
  <si>
    <t>Manutenção Ferramental</t>
  </si>
  <si>
    <t>A15 - Depreciação de Ativos da Planta</t>
  </si>
  <si>
    <t>A15.2 - Taxas de Licenças de Leasing</t>
  </si>
  <si>
    <t>A16 - Refugo e peças retrabalhadas na produção</t>
  </si>
  <si>
    <t>A17 - Gastos indiretos fábrica</t>
  </si>
  <si>
    <t>Gastos de estructura fabril</t>
  </si>
  <si>
    <t>Manuseio de Embalagens</t>
  </si>
  <si>
    <t>Gastos de estrutura Geral</t>
  </si>
  <si>
    <t>A18 -  Infraestrutura</t>
  </si>
  <si>
    <t>A19 - Impostos e taxas sobre a atividade</t>
  </si>
  <si>
    <t>Custo de Produção</t>
  </si>
  <si>
    <t>A23 - Gastos gerais</t>
  </si>
  <si>
    <t>Vendas</t>
  </si>
  <si>
    <t>Administração</t>
  </si>
  <si>
    <t>Gerências</t>
  </si>
  <si>
    <t>Pesquisa e Desenvolvimento</t>
  </si>
  <si>
    <t>Licenças e Royalties</t>
  </si>
  <si>
    <t>A24 - Amortização de gastos específicos para o produto (SET)</t>
  </si>
  <si>
    <t>A25 - Encargos Financeiros</t>
  </si>
  <si>
    <t>Custo Total (sem encargos financeiros)</t>
  </si>
  <si>
    <t>Custo Total</t>
  </si>
  <si>
    <t>A26 - Margem sem impostos</t>
  </si>
  <si>
    <t>Preço de Venda</t>
  </si>
  <si>
    <t>A20 - Selecionar Incoterm</t>
  </si>
  <si>
    <t>A21 - Embalagem</t>
  </si>
  <si>
    <t>A22 - Custo logístico</t>
  </si>
  <si>
    <t>Custo de Distribuição</t>
  </si>
  <si>
    <t>A26 - Transporte no local de retirada (se diferente do local de produção)</t>
  </si>
  <si>
    <t>A27 - Total Ex-works (na moeda de cotação)</t>
  </si>
  <si>
    <t>A25 - Embalagem</t>
  </si>
  <si>
    <t>A28.1 - Costo de carregamento</t>
  </si>
  <si>
    <t>A29 -  Preço de venda FCA (na moeda de cotação)</t>
  </si>
  <si>
    <t>INCOTERM recomendada</t>
  </si>
  <si>
    <t>A30.1 - Logística</t>
  </si>
  <si>
    <t>A30.2 -  Taxas</t>
  </si>
  <si>
    <t>A30.3 - Taxas de aduanas</t>
  </si>
  <si>
    <t>A31 - Preço de venda DDP (na moeda de cotação)</t>
  </si>
  <si>
    <t>A24 - Planta de produção Renault, Nissan ou AVTOVAZ</t>
  </si>
  <si>
    <t>Renault, Nissan ou AVTOVAZ Cash Payment</t>
  </si>
  <si>
    <t>A32 - Protótipos (peça+ ferramental) para uso de Renault, Nissan ou AVTOVAZ</t>
  </si>
  <si>
    <t>A33 -  Ferramental Específico para produção em série</t>
  </si>
  <si>
    <t>A34 - Outros (acondicionamiento, estudos pagos em cash…)</t>
  </si>
  <si>
    <t>MOEDA</t>
  </si>
  <si>
    <t>Local de carregamento</t>
  </si>
  <si>
    <t>Sheet No. 5 com apêndices para serem completados</t>
  </si>
  <si>
    <t>Valores Negativos</t>
  </si>
  <si>
    <t>Total da linha C36 no Sheet n° 3</t>
  </si>
  <si>
    <t>Por Favor preencha sheet 2 Purchase</t>
  </si>
  <si>
    <t>Por favor preencha sheet 3 process</t>
  </si>
  <si>
    <t>Painel de Moedas</t>
  </si>
  <si>
    <t>Cambios</t>
  </si>
  <si>
    <t>Gastos diretos / indiretos</t>
  </si>
  <si>
    <t>Esta tabela recapitula o conjunto de custos por moedas</t>
  </si>
  <si>
    <t>Moeda utilizada para o valor de transformação</t>
  </si>
  <si>
    <t>Moeda utilizada para os gastos gerais</t>
  </si>
  <si>
    <t>Moeda da Cotação</t>
  </si>
  <si>
    <t>2° moeda do painel de moedas</t>
  </si>
  <si>
    <t>3° moeda do painel de moedas</t>
  </si>
  <si>
    <t>Quantidade por moeda</t>
  </si>
  <si>
    <t>(na moeda de cotação)</t>
  </si>
  <si>
    <t>(na moeda selecionada)</t>
  </si>
  <si>
    <t>Cotação de Câmbio para converter a moeda da cotação</t>
  </si>
  <si>
    <t>FICHA N°2 : DESCOMPOSIÇÃO DO PREÇO DAS MATERIAS PRIMAS, COMPONENTES E SUB-CONTRATAÇÃO DE TRANSFORMAÇÃO</t>
  </si>
  <si>
    <t>Síntese</t>
  </si>
  <si>
    <t>Importação</t>
  </si>
  <si>
    <t>B1 - Tipo de compra (M = Materia prima / C = componente / S = subcontratação)</t>
  </si>
  <si>
    <t>B2 - Designação</t>
  </si>
  <si>
    <t>B2.3 - Designação da peça fabricada</t>
  </si>
  <si>
    <t>B3 - Coef.  por produto</t>
  </si>
  <si>
    <t>B4 - País de origem da compra</t>
  </si>
  <si>
    <t>B5 - Preço unitário em moeda de compra</t>
  </si>
  <si>
    <t>B6 - Nome do fornecedor de nível 2 (tier 2)</t>
  </si>
  <si>
    <t>B7 - Quantidade e ser usada</t>
  </si>
  <si>
    <t>B8 - Quantidade líquida</t>
  </si>
  <si>
    <t>B9 - Taxa de câmbio</t>
  </si>
  <si>
    <t>B10 - Quantidade de compras brutas</t>
  </si>
  <si>
    <t>B12 - Refugos e retrabalhos</t>
  </si>
  <si>
    <t>B13.1 - Custo de transporte</t>
  </si>
  <si>
    <t>B13.2 - Taxas e gastos de aduanas</t>
  </si>
  <si>
    <t>B13.3 - Direitos Aduaneiros</t>
  </si>
  <si>
    <t>B15 - Número de dias de estoque</t>
  </si>
  <si>
    <t>B16 - Revenda e materiais recicláveis</t>
  </si>
  <si>
    <t>Selecionar o tipo de compra na lista</t>
  </si>
  <si>
    <t>B2.1 - Designação + ref. Comercial</t>
  </si>
  <si>
    <t>B2.2 - Código de aduanas(NCM : sistema armonizado)</t>
  </si>
  <si>
    <t>Preço</t>
  </si>
  <si>
    <t>Unidade Monetária</t>
  </si>
  <si>
    <t>Unidade</t>
  </si>
  <si>
    <t>Data Validade</t>
  </si>
  <si>
    <t>Preço Unitário</t>
  </si>
  <si>
    <t>B17 - Número de dias de estoque em processo</t>
  </si>
  <si>
    <t>B18 - Número de dias de estoque de produto acabado</t>
  </si>
  <si>
    <t>FICHA N°3 : DESCRIÇÃO DO PROCESSO DE MANUFATURA</t>
  </si>
  <si>
    <t>Operação número</t>
  </si>
  <si>
    <t>Descrição do Item</t>
  </si>
  <si>
    <t>Coef. Transformação</t>
  </si>
  <si>
    <t>Descrição da Operação</t>
  </si>
  <si>
    <t>Descrição da Máquina</t>
  </si>
  <si>
    <t>Referência Comercial da Máquina</t>
  </si>
  <si>
    <t>Nome do Fabricante da Máquina</t>
  </si>
  <si>
    <t>Tipo da máquina : C = capacidade standard; D = capacidade dedicada; SP = específico para o produto</t>
  </si>
  <si>
    <t>Volume referência de produção para depreciação específica</t>
  </si>
  <si>
    <t>Quantidade de máquinas usadas</t>
  </si>
  <si>
    <t>Investimento unitário para uma máquina</t>
  </si>
  <si>
    <t>Valor de Aquisição</t>
  </si>
  <si>
    <t>Moeda de Aquisição</t>
  </si>
  <si>
    <t>Data de Aquisição</t>
  </si>
  <si>
    <t>Idade da máquina na data de aquisição</t>
  </si>
  <si>
    <t>Valor de Atual</t>
  </si>
  <si>
    <t>Duração técnica de depreciação (years)</t>
  </si>
  <si>
    <t>Número de pessoas no posto de trabalho (MOD)</t>
  </si>
  <si>
    <t>Tempo Pessoal Suplementar (TSP) (%)</t>
  </si>
  <si>
    <t>Performance do posto</t>
  </si>
  <si>
    <t>Número de peças por ciclo</t>
  </si>
  <si>
    <t>Tempo ciclo bruto (cmn)    1 min =  60  sec = 100 centiminutos</t>
  </si>
  <si>
    <t>Tempo Regular de Apoio frequência (mn)</t>
  </si>
  <si>
    <t>Número de peças entre 2 Tempos de Regulares de Apoio (peças)</t>
  </si>
  <si>
    <t>Capacidade instantânea de produção (p./h.)</t>
  </si>
  <si>
    <t>Paradas não planejadas (%)</t>
  </si>
  <si>
    <t>Tempo de Setup (mn)</t>
  </si>
  <si>
    <t>Número de peças por sequência - Lote Econômico (corrida de produção) (peças)</t>
  </si>
  <si>
    <t>Produção - Hora (p./h.)</t>
  </si>
  <si>
    <t>Refugos de Produção (%)</t>
  </si>
  <si>
    <t>Peças Retrabalhadas (%)</t>
  </si>
  <si>
    <t xml:space="preserve">Rendimento da máquina - OEE </t>
  </si>
  <si>
    <t>Descrição da Fábrica</t>
  </si>
  <si>
    <t>Disponibilidade da Fábrica para Produção</t>
  </si>
  <si>
    <t>Número de horas/dia</t>
  </si>
  <si>
    <t>Número de dias/ano</t>
  </si>
  <si>
    <t>Razão de utlização da fábrica em produção para todos os clientes (%)</t>
  </si>
  <si>
    <t>Quantidade de Turnos Semanais de Trabalho</t>
  </si>
  <si>
    <t>Número de horas de presença MOD :</t>
  </si>
  <si>
    <t>Horas de presença MOD / equipe</t>
  </si>
  <si>
    <t>Dias trabalhados MOD / ano</t>
  </si>
  <si>
    <t>Número de horas de trabalho efetivo MOD / ano</t>
  </si>
  <si>
    <t>Custo salarial anual MOD / pessoa</t>
  </si>
  <si>
    <t>Taxa horária efetiva</t>
  </si>
  <si>
    <t>Capacidade de produção anual</t>
  </si>
  <si>
    <t>Budget anual por máquina</t>
  </si>
  <si>
    <t>Budget anual de consumíveis</t>
  </si>
  <si>
    <t>Budget anual energia e fluídos</t>
  </si>
  <si>
    <t>Budget anual de manutenção de Máquina: (incluindo folha de pagamento)</t>
  </si>
  <si>
    <t>Manutenção de Máquinas: massa salarial</t>
  </si>
  <si>
    <t>Budget Anual de Manutenção de Ferramental: (incluindo folha de pagamento)</t>
  </si>
  <si>
    <t>Manutenção de Ferramental: massa salarial</t>
  </si>
  <si>
    <t>Custos de Fabricação</t>
  </si>
  <si>
    <t>por peça</t>
  </si>
  <si>
    <t>Custo MOD</t>
  </si>
  <si>
    <t>Depreciação de Máquinas</t>
  </si>
  <si>
    <t>Custos de consumíveis</t>
  </si>
  <si>
    <t>Consumo de energia e fluídos</t>
  </si>
  <si>
    <t>Custo de manutenção de máquina</t>
  </si>
  <si>
    <t>Custo de manutenção de Ferramental</t>
  </si>
  <si>
    <t>Custo de Refugos</t>
  </si>
  <si>
    <t>Custo de Retrabalhos</t>
  </si>
  <si>
    <t>Outros custos incluídos na taxa de máquinas.</t>
  </si>
  <si>
    <t>Total da operação</t>
  </si>
  <si>
    <t>Descrição do Ferramental Específico não incluídos no preço da peça</t>
  </si>
  <si>
    <t>Custo de Ferramental Específico</t>
  </si>
  <si>
    <t>Número de Ferramentas Específicas</t>
  </si>
  <si>
    <t>Número de estações ou Cavidades</t>
  </si>
  <si>
    <t>Vida Útil das Ferramentas Específicas (número de peças)</t>
  </si>
  <si>
    <t>Nome do Fornecedor</t>
  </si>
  <si>
    <t>Número do Fornecedor</t>
  </si>
  <si>
    <t>Nome genérico do Projeto:</t>
  </si>
  <si>
    <t>Nome da GFE ou da função afetada:</t>
  </si>
  <si>
    <t>Volume de veículos ou de componentes por ano:</t>
  </si>
  <si>
    <t>Volume de veículos ou de componentes por dia:</t>
  </si>
  <si>
    <t>% LE</t>
  </si>
  <si>
    <t>% LD</t>
  </si>
  <si>
    <t>Diversidade (equipamento, motorização, transmissão, opção…)</t>
  </si>
  <si>
    <t>% de volume total</t>
  </si>
  <si>
    <t>Informação obrigatória no momento de RO da peça</t>
  </si>
  <si>
    <t>Informações necessárias para conduzir negociações</t>
  </si>
  <si>
    <t>Data de atualização da cotação:</t>
  </si>
  <si>
    <t>Índice de Evolução</t>
  </si>
  <si>
    <t>Ficha descritiva</t>
  </si>
  <si>
    <t>IDO ("X" ou N° IDO se existir)</t>
  </si>
  <si>
    <t>Designação sub-conjunto (*)</t>
  </si>
  <si>
    <t>Designação peça genérica (*)</t>
  </si>
  <si>
    <t>Designação peça (*)</t>
  </si>
  <si>
    <t>Referência peça (*)</t>
  </si>
  <si>
    <t>LE,
LD,
Comum</t>
  </si>
  <si>
    <t>Diversidade (equipamento, motor, opção…)</t>
  </si>
  <si>
    <t>Peça Carry-Over (Sim/Não)</t>
  </si>
  <si>
    <t>N° RENAULT (TXXXXXXXX) de ferramental existente (apenas em caso de modificação)
ou
N° RENAULT (PXXXXXXXX) para uma embalagem (nova ou modificada)</t>
  </si>
  <si>
    <t>N° RENAULT se o ferramental já possui número de matrícula
(apenas em caso de modificação)</t>
  </si>
  <si>
    <t>Tipo de processo</t>
  </si>
  <si>
    <t>Tipo de Ferramental</t>
  </si>
  <si>
    <t>Número de cavidades na ferramenta ou número de peças por golpe.</t>
  </si>
  <si>
    <t>Número de diferentes tipos de peças produzidas por ciclo de produção.</t>
  </si>
  <si>
    <t>Complemento de Descrição embalagens (apenas se tipo de ferramental = embalagem)</t>
  </si>
  <si>
    <t>Descrição Ferramental ou Embalagem (preenchido automaticamente)</t>
  </si>
  <si>
    <t>Quantidade de ferramentas</t>
  </si>
  <si>
    <t>Preço Total (calculado automaticamente)</t>
  </si>
  <si>
    <t>Moeda (Código ISO)</t>
  </si>
  <si>
    <t>Justificativa da evolução do preço (se necessário)</t>
  </si>
  <si>
    <t>Data provisional RO da Ferramenta</t>
  </si>
  <si>
    <t>Data Final de Pagamento (Acordo de Produção Vida Série) JJ.MM.AAAA</t>
  </si>
  <si>
    <t>Vida Útil planejada em número de ciclos</t>
  </si>
  <si>
    <t>Localização do ferramental em vida série :
1 - planta do fornecedor de nível 1 (TIER 1)
(peças POI Fornecedor)
2 - planta do fornecedor de nível n
(peças POE Fornecedor)</t>
  </si>
  <si>
    <t>Código de localização do país da ferramenta em vida série</t>
  </si>
  <si>
    <t>Código Renault da planta de produção das peças, em caso de nível 1 (TIER 1)</t>
  </si>
  <si>
    <t>Nome do fornecedor de produção da vida série, em caso de nível n (TIER n)</t>
  </si>
  <si>
    <t>Endereço</t>
  </si>
  <si>
    <t>CEP</t>
  </si>
  <si>
    <t>Fabricação do ferramental internamente no fornecedor nível 1 (Sim/Não)</t>
  </si>
  <si>
    <t>Nome do fabricante da ferramente se for material comprado.</t>
  </si>
  <si>
    <t>Código do país do fabricante da ferramenta</t>
  </si>
  <si>
    <t>Outra referência peça ligada 1</t>
  </si>
  <si>
    <t>Outra referência peça ligada 2</t>
  </si>
  <si>
    <t>Outra referência peça ligada 3</t>
  </si>
  <si>
    <t>Outra referência peça ligada 4</t>
  </si>
  <si>
    <t>Outra referência peça ligada 5</t>
  </si>
  <si>
    <t>Ferramentas plásticas -PLA</t>
  </si>
  <si>
    <t>Outros tipos de moldes - MOU</t>
  </si>
  <si>
    <t>Extrusão plástica - EXT</t>
  </si>
  <si>
    <t>Termoformados / Termocompressão - THE</t>
  </si>
  <si>
    <t>Trabalhos de tubos e perfis - TUB</t>
  </si>
  <si>
    <t>Ferramentas de fundição - FON</t>
  </si>
  <si>
    <t>Estampagem / Trabalho de chapa - TOL</t>
  </si>
  <si>
    <t>Outras transformações de metais - TUB</t>
  </si>
  <si>
    <t>Outros ferramentas de corte - DEC</t>
  </si>
  <si>
    <t>Ferramentas retrabalhadas diversos - DIV</t>
  </si>
  <si>
    <t>Gravação/ Identificação - HAB</t>
  </si>
  <si>
    <t>Meios de Montagem - ASS</t>
  </si>
  <si>
    <t>Prensados - PRE</t>
  </si>
  <si>
    <t>Meios de controle - MDC</t>
  </si>
  <si>
    <t>Embalagem - EMB</t>
  </si>
  <si>
    <t>Molde de injeção termoplástica - PLA_001</t>
  </si>
  <si>
    <t>Molde de injeção sobre textil/revestimento - PLA_002</t>
  </si>
  <si>
    <t>Molde de injeção bi-material - PLA_003</t>
  </si>
  <si>
    <t>Molde de injeção tri-material - PLA 004</t>
  </si>
  <si>
    <t>Molde de injeção sobremoldado insertado - PLA_005</t>
  </si>
  <si>
    <t>Molde de sopro - PLA_006</t>
  </si>
  <si>
    <t>Molde de injeção /termocompressão de termodur/SMC - PLA_007</t>
  </si>
  <si>
    <t>Molde de injeção elastomero - PLA _008</t>
  </si>
  <si>
    <t>Molde de injeção carpeta/sandwich - PLA_009</t>
  </si>
  <si>
    <t>Molde de injeção com gas - PLA_010</t>
  </si>
  <si>
    <t>Molde de rotomoldado - PLA_011</t>
  </si>
  <si>
    <t>Molde de borracha/silicone - MOU_001</t>
  </si>
  <si>
    <t>Molde de injeção PSE/PPE - MOU_002</t>
  </si>
  <si>
    <t>Ferramenta de espuma - MOU_003</t>
  </si>
  <si>
    <t>Ferramenta de extrusão - EXT_001</t>
  </si>
  <si>
    <t>Ferramenta de co-extrusão - EXT_002</t>
  </si>
  <si>
    <t>Molde de compressão materiais composites/ Woodstock - THE_001</t>
  </si>
  <si>
    <t>Molde de termoformado textil/PVC/pele/alfombra- THE_002</t>
  </si>
  <si>
    <t>Molde de termoformado vidro - THE_003</t>
  </si>
  <si>
    <t>Mandril de dobramento de tubos - TUB_001</t>
  </si>
  <si>
    <t>Ferramenta de formatos de tubos - TUB_001</t>
  </si>
  <si>
    <t>Molde de injeção de fundição de alta pressão - FON_001</t>
  </si>
  <si>
    <t>Molde de injeção de fundicão de baixa pressão - FON_002</t>
  </si>
  <si>
    <t>Fundição moldada em coquilha por gravidade - FON_003</t>
  </si>
  <si>
    <t>Coquilha de fundição centrifugada - FON_004</t>
  </si>
  <si>
    <t>Caixa de núcleos tipo caixa fria - FON_005</t>
  </si>
  <si>
    <t>Caixa de núcleos tipo caixa quente - FON_006</t>
  </si>
  <si>
    <t>Molde de injeção de cera (fundição cera perdida) - FON_008</t>
  </si>
  <si>
    <t>Molde de injeção de cera (fundição espumada perdida) - FON_008</t>
  </si>
  <si>
    <t>Gabarito de montagem de modelo cera perdida - FON_010</t>
  </si>
  <si>
    <t>Gabarito de montagem modelo PSE-FON_011</t>
  </si>
  <si>
    <t>Bandeja de carga núcleo fundição - FON_014</t>
  </si>
  <si>
    <t>Suporte de jateamento de peças - FON_015</t>
  </si>
  <si>
    <t>Ferramenta de rebarbação/corte colada&amp;mazarota - FON_016</t>
  </si>
  <si>
    <t>Molde progresivo - TOL_001</t>
  </si>
  <si>
    <t>Ferramenta de estampagem tandem ou ferramentas desagrupados - TOL_002</t>
  </si>
  <si>
    <t>Ferramenta de estampo de Transferência - TOL_003</t>
  </si>
  <si>
    <t>Ferramenta de estampo a quente - TOL_004</t>
  </si>
  <si>
    <t>Ferramenta de fluotorneado /fluoformateado - TOL_005</t>
  </si>
  <si>
    <t>Ferramenta retrabalhada chapa - TOL_006</t>
  </si>
  <si>
    <t>Ferramenta de hidroformado - TOL_007</t>
  </si>
  <si>
    <t>Ferramenta de engaste / prensado de chapa - TOL_008</t>
  </si>
  <si>
    <t>Ferramenta de corte de chapa - TOL_009</t>
  </si>
  <si>
    <t>Molde de sinterização - AUT_001</t>
  </si>
  <si>
    <t>Ferramenta de sinterização - AUT_005</t>
  </si>
  <si>
    <t>Ferramenta de corte de metal - DEC_001</t>
  </si>
  <si>
    <t>Ferramenta de corte textil/composite/alfombra - DEC_002</t>
  </si>
  <si>
    <t>Ferramenta de corte de circuitos eletrônicos PCB - DEC_003</t>
  </si>
  <si>
    <t>Ferramenta de corte de tubos - DEC_004</t>
  </si>
  <si>
    <t>Ferramenta de corte plástico, lámina quente ou fria - DEC_005</t>
  </si>
  <si>
    <t>Instalação de corte de jato água - DEC_006</t>
  </si>
  <si>
    <t>Instalação de corte laser - DEC_007</t>
  </si>
  <si>
    <t>Ferramenta de corte de junta de estanqueidade - DEC_008</t>
  </si>
  <si>
    <t>Ferramenta de perfuração - DIV_001</t>
  </si>
  <si>
    <t>Gabarito de usinagem - DIV_002</t>
  </si>
  <si>
    <t>Ferramenta de conformado/conformação - DIV_003</t>
  </si>
  <si>
    <t>Ferramenta de cantos para textil/composite - DIV_004</t>
  </si>
  <si>
    <t>Outro tipo de ferramenta retrabalhada - DIV_005</t>
  </si>
  <si>
    <t>Suporte pintura - HAB_001</t>
  </si>
  <si>
    <t>Suporte de peça para marcação/decoração - HAB_002</t>
  </si>
  <si>
    <t>Máscara para serigrafia ou estampo - HAB_003</t>
  </si>
  <si>
    <t>Instalação de enfundado/encolado textil, film PVC, cuero - HAB_004</t>
  </si>
  <si>
    <t>Ferramenta solda ultrasonica - ASS_001</t>
  </si>
  <si>
    <t>Ferramenta solda de vibração - ASS_002+</t>
  </si>
  <si>
    <t>Ferramenta de solda a quente - ASS_003</t>
  </si>
  <si>
    <t>Instalação para montagem colada - ASS_004</t>
  </si>
  <si>
    <t>Instalação para soldadura métal/ soldadura com aporte - ASS_005</t>
  </si>
  <si>
    <t>Instalação de montagem manual _ ASS_006</t>
  </si>
  <si>
    <t>Instalação de montagem para linha de montagem - ASS_007</t>
  </si>
  <si>
    <t>Ferramenta de prensar para diversos materiais - ASS_009</t>
  </si>
  <si>
    <t>Outras ferramentas de montagem - ASS_010</t>
  </si>
  <si>
    <t>Dispositivo de fixação para movimentação ou para carga e descarga no posto de trabalho - PRE_001</t>
  </si>
  <si>
    <t>Meio de controle dimensional/geométrico - MDC_001</t>
  </si>
  <si>
    <t>Meio de controle de estanqueidade - MDC_002</t>
  </si>
  <si>
    <t>Meio de controle eléctrico/eletrônico - MDC_003</t>
  </si>
  <si>
    <t>Mesa de controle/teste cabeamento - MDC_004</t>
  </si>
  <si>
    <t>Outro tipo de controle - MDC_007</t>
  </si>
  <si>
    <t>Embalagem - EMB_001</t>
  </si>
  <si>
    <t>Codif curta</t>
  </si>
  <si>
    <t>Molde de injeção plástica</t>
  </si>
  <si>
    <t>Molde de injeção sobremoldado textil</t>
  </si>
  <si>
    <t>Molde de injeção bi-material</t>
  </si>
  <si>
    <t>Molde de injeção tri-material</t>
  </si>
  <si>
    <t>Molde de injeção sobremoldado insertado</t>
  </si>
  <si>
    <t>Molde de sopragem</t>
  </si>
  <si>
    <t>Molde de injeção elastómero</t>
  </si>
  <si>
    <t>Molde multi injeção</t>
  </si>
  <si>
    <t>Molde injeção com gas</t>
  </si>
  <si>
    <t>Molde de rotação</t>
  </si>
  <si>
    <t>Molde de borracha/silicona</t>
  </si>
  <si>
    <t>Molde de injeção PSE/PPE</t>
  </si>
  <si>
    <t>Ferramenta de espumado</t>
  </si>
  <si>
    <t>Ferramental de extrusão simples</t>
  </si>
  <si>
    <t>Ferramental de co-extrusión</t>
  </si>
  <si>
    <t>Módulo de compressão composites</t>
  </si>
  <si>
    <t>Molde termoformado textil/PVC/skin</t>
  </si>
  <si>
    <t>Molde termoformado vidro</t>
  </si>
  <si>
    <t>Mandril de dobra de tubos</t>
  </si>
  <si>
    <t>Ferramentas de dobramento de tubos</t>
  </si>
  <si>
    <t>Molde fundição de baixa pressão</t>
  </si>
  <si>
    <t>Coquilha de fundição por gravidade</t>
  </si>
  <si>
    <t>Coquilha de fundição por centrifugação</t>
  </si>
  <si>
    <t>Caixa de núcleo tipo frio</t>
  </si>
  <si>
    <t>Caixa de núcleo tipo quente</t>
  </si>
  <si>
    <t>Placa padrão para fundição em areia</t>
  </si>
  <si>
    <t>Molde injeção modelo cera perdida</t>
  </si>
  <si>
    <t>Molde de injeção modelo fundição PSE</t>
  </si>
  <si>
    <t>Gabarito montagem modelo cera</t>
  </si>
  <si>
    <t>Gabarito montagem modelo PSE</t>
  </si>
  <si>
    <t>Instalação carga núcleo fundição</t>
  </si>
  <si>
    <t>Suporte de descarga para jateamento areia</t>
  </si>
  <si>
    <t>Ferramenta de rebarbação/ Corte Fundição</t>
  </si>
  <si>
    <t>Ferramenta progressiva</t>
  </si>
  <si>
    <t xml:space="preserve">Ferramenta de estampo tandem </t>
  </si>
  <si>
    <t>Ferramente de estampo de transferência</t>
  </si>
  <si>
    <t>Ferramenta de estampo a quente</t>
  </si>
  <si>
    <t>Ferramenta de fluotorneado /fluoformateado</t>
  </si>
  <si>
    <t>Ferramenta de chapas retrabalhada</t>
  </si>
  <si>
    <t>Ferramenta de hidroformado</t>
  </si>
  <si>
    <t>Ferramenta de engastado / prensado de chapa</t>
  </si>
  <si>
    <t>Ferramenta de corte de chapa</t>
  </si>
  <si>
    <t>Molde de sinterização</t>
  </si>
  <si>
    <t>Ferramenta de perfil</t>
  </si>
  <si>
    <t>Ferramenta de corte de metal</t>
  </si>
  <si>
    <t>Ferramenta de corte textil/alfombras</t>
  </si>
  <si>
    <t>Ferramenta de corte circuitos elétricos/PCB</t>
  </si>
  <si>
    <t>Ferramenta de corte de tubos</t>
  </si>
  <si>
    <t>Ferramenta de corte plástico</t>
  </si>
  <si>
    <t>Instalação de corte jato de agua</t>
  </si>
  <si>
    <t>Gabarito de corte laser</t>
  </si>
  <si>
    <t>Ferramenta de corte de junta de estanqueidade</t>
  </si>
  <si>
    <t>Ferramenta de perforação</t>
  </si>
  <si>
    <t>Gabarito de Usinagem</t>
  </si>
  <si>
    <t>Ferramenta de conformado/conformação</t>
  </si>
  <si>
    <t>Ferramenta de cantos textil</t>
  </si>
  <si>
    <t>Outro tipo de ferramenta retrabalhada</t>
  </si>
  <si>
    <t>Suporte pintura</t>
  </si>
  <si>
    <t>Suporte peça marcação/decoração</t>
  </si>
  <si>
    <t>Gabarito serigrafía / molde</t>
  </si>
  <si>
    <t>Gabarito para colagem</t>
  </si>
  <si>
    <t>Ferramenta de soldagem ultrasonico</t>
  </si>
  <si>
    <t>Ferramenta de soldagem de vibração</t>
  </si>
  <si>
    <t>Ferramenta de soldagem espessa</t>
  </si>
  <si>
    <t>Gabarito de montagem para colagem</t>
  </si>
  <si>
    <t>Gabarito soldagem metal</t>
  </si>
  <si>
    <t>Instalação para montagem manual</t>
  </si>
  <si>
    <t>Gabarito de montagem em linha</t>
  </si>
  <si>
    <t>Ferramenta de prensagem</t>
  </si>
  <si>
    <t>Outra ferramenta de montagem</t>
  </si>
  <si>
    <t>Manípulo de movimentação de peças</t>
  </si>
  <si>
    <t>Meio de controle dimensional/geométrico</t>
  </si>
  <si>
    <t>Meio de controle de estanqueidade</t>
  </si>
  <si>
    <t>Meio de controle elétrico/eletrónico</t>
  </si>
  <si>
    <t>Mesa de controle/teste cabeamento</t>
  </si>
  <si>
    <t xml:space="preserve">Outro tipo de controle  </t>
  </si>
  <si>
    <t>Embalagem</t>
  </si>
  <si>
    <t>Alemanha-DE</t>
  </si>
  <si>
    <t>Espanha - ES</t>
  </si>
  <si>
    <t>França - FR</t>
  </si>
  <si>
    <t>Holanda - NL</t>
  </si>
  <si>
    <t>Romênia - RO</t>
  </si>
  <si>
    <t>Corea do Sul - KR</t>
  </si>
  <si>
    <t>Japão - JP</t>
  </si>
  <si>
    <t>Macau - MO</t>
  </si>
  <si>
    <t>Equador - EC</t>
  </si>
  <si>
    <t>Paraguai - PY</t>
  </si>
  <si>
    <t>Uruguai - UY</t>
  </si>
  <si>
    <t>México - MX</t>
  </si>
  <si>
    <t>Camarões - CM</t>
  </si>
  <si>
    <t>Cabo-Verde - CV</t>
  </si>
  <si>
    <t>Egito - EG</t>
  </si>
  <si>
    <t>Gabão - GA</t>
  </si>
  <si>
    <t>Sierra Leoa - SL</t>
  </si>
  <si>
    <t>Nova Zelandia - NZ</t>
  </si>
  <si>
    <t>Classificação</t>
  </si>
  <si>
    <t>Direção a Direita</t>
  </si>
  <si>
    <t>Direção a Esquerda</t>
  </si>
  <si>
    <t>comum</t>
  </si>
  <si>
    <t>Sim</t>
  </si>
  <si>
    <t>Não</t>
  </si>
  <si>
    <t>Nível 1 (TIER 1)</t>
  </si>
  <si>
    <t>Nível n (TIER N)</t>
  </si>
  <si>
    <t>Moedas empleadas</t>
  </si>
  <si>
    <t>Introduza o tipo de cambio empregado</t>
  </si>
  <si>
    <t>Total na Moeda de Cotação</t>
  </si>
  <si>
    <t>Verificação</t>
  </si>
  <si>
    <t>TOTAL em Moeda VTL</t>
  </si>
  <si>
    <t>Sim OK para verificação = 0</t>
  </si>
  <si>
    <t>Informação geral sobre ferramentas</t>
  </si>
  <si>
    <t>Informações econômicas</t>
  </si>
  <si>
    <t>Informações Complementares</t>
  </si>
  <si>
    <t>Informação sobre a localização da fabricação das peças séries</t>
  </si>
  <si>
    <t>Fabricação do ferramental</t>
  </si>
  <si>
    <t>Outras peças ligadas a ferramenta</t>
  </si>
  <si>
    <t>Advertência: Não mude os pressupostos do idioma e da moeda sem checar todas a linhas</t>
  </si>
  <si>
    <t>Selecione o país da moeda</t>
  </si>
  <si>
    <t>Total por tipo de moeda</t>
  </si>
  <si>
    <t>Resumo Geral</t>
  </si>
  <si>
    <t>Síntese do Standard Quotation (em moeda de cotação)</t>
  </si>
  <si>
    <t>N° DE REFERENCIA DO DEVIS STANDARD</t>
  </si>
  <si>
    <t>FICHA DE DESCRIÇÃO DA PEÇA E FERRAMENTA</t>
  </si>
  <si>
    <t>Indice (*) :</t>
  </si>
  <si>
    <t>Descrição da peça (*) :</t>
  </si>
  <si>
    <t>Referência da Peça (*) :P703</t>
  </si>
  <si>
    <t>Direção a Direita e Esquerda identicos</t>
  </si>
  <si>
    <t>Direção a direita Simétrico</t>
  </si>
  <si>
    <t>(*) essas informações devem ser retirados da nomenclatura Renault e também ser transferido para a oferta comercial da ficha IDO</t>
  </si>
  <si>
    <t>INSERIR UMA VISTA 3D DA PEÇA COM A INDICAÇÃO DE CADA MOVIMENTO E DAS DIMENSÕES E NO SENTIDO DA DESMOLDAGEM E DO BALANÇO NA FERRAMENTA</t>
  </si>
  <si>
    <t>INSERIR VÁRIAS VISTAS 3D SE NECESSARIO PARA MELHOR DESCREVER A PEÇA E OS MOVIMENTOS</t>
  </si>
  <si>
    <t>Preencher os itens relativos ao tipo de ferramenta (Injeção ou Estampo)</t>
  </si>
  <si>
    <t>Injeção</t>
  </si>
  <si>
    <t>Número de gavetas</t>
  </si>
  <si>
    <t>Tipo de injeção</t>
  </si>
  <si>
    <t>Número de pontos de injeção</t>
  </si>
  <si>
    <t>Hot runner (marca e descrição)</t>
  </si>
  <si>
    <t>Número e tipo de cilindros</t>
  </si>
  <si>
    <t>Tipo de grãos</t>
  </si>
  <si>
    <t>Peso útil fechado</t>
  </si>
  <si>
    <t>Tratamentos específicos</t>
  </si>
  <si>
    <t>Dimensiones úteis ferramenta fechada</t>
  </si>
  <si>
    <t>Comum</t>
  </si>
  <si>
    <t>Material carroceria ou chassis</t>
  </si>
  <si>
    <t>Material zonas de trabalho</t>
  </si>
  <si>
    <t>Material peça</t>
  </si>
  <si>
    <t>Espessura da Peça (mm)</t>
  </si>
  <si>
    <t>Superficie projetada peça</t>
  </si>
  <si>
    <t>Superficie desenvolvida da peça</t>
  </si>
  <si>
    <t>Peso peça</t>
  </si>
  <si>
    <t>Tempo de Ciclo</t>
  </si>
  <si>
    <t>Prensa Empregada (toneladas)</t>
  </si>
  <si>
    <t>Operação de Acabamento (pintura ou outra)</t>
  </si>
  <si>
    <t>Dimensões da mesa da "prensa"</t>
  </si>
  <si>
    <t>Estampagem</t>
  </si>
  <si>
    <t>Descrição da Ferramenta</t>
  </si>
  <si>
    <t>Número de peças por golpe</t>
  </si>
  <si>
    <t>Número de postos</t>
  </si>
  <si>
    <t>Número de postos a cames</t>
  </si>
  <si>
    <t>Número de perfurações em uma ferramentas</t>
  </si>
  <si>
    <t>Número de dobras em uma ferramenta</t>
  </si>
  <si>
    <t>Peso da ferramenta fechada</t>
  </si>
  <si>
    <t>Dimensões da ferramenta fechada</t>
  </si>
  <si>
    <t>Não apagar a informação abaixo</t>
  </si>
  <si>
    <t>Injeção 3 placas</t>
  </si>
  <si>
    <t>Outros tipos</t>
  </si>
  <si>
    <t>Escolher</t>
  </si>
  <si>
    <t>Grão Técnico (erosion type)</t>
  </si>
  <si>
    <t>Grão geométrico</t>
  </si>
  <si>
    <t>Escolha</t>
  </si>
  <si>
    <t>Progressiva</t>
  </si>
  <si>
    <t>Fundição</t>
  </si>
  <si>
    <t>Tipo Processo</t>
  </si>
  <si>
    <t>Número de pontos de injeção ou flow gates</t>
  </si>
  <si>
    <t>Processo de Infiltração</t>
  </si>
  <si>
    <t>Material das cavidades</t>
  </si>
  <si>
    <t>Tempo de ciclo</t>
  </si>
  <si>
    <t>Peso peça bruta</t>
  </si>
  <si>
    <t>Preço por kg (material da peça) em EUR</t>
  </si>
  <si>
    <t>Duração da vida do porta cavidades</t>
  </si>
  <si>
    <t>Duração da vida das cavidades</t>
  </si>
  <si>
    <t>Supertície Projetada da peça (cm2)</t>
  </si>
  <si>
    <t>Supertície Desenvolvida da peça (cm2)</t>
  </si>
  <si>
    <t>Tipo de Ferramenta</t>
  </si>
  <si>
    <t>Número de ferramentas</t>
  </si>
  <si>
    <t>Material da lamina ou punção</t>
  </si>
  <si>
    <t>Estanqueidade</t>
  </si>
  <si>
    <t>Modo de Operação</t>
  </si>
  <si>
    <t>Número de movimentos</t>
  </si>
  <si>
    <t>Número de postos /máquina</t>
  </si>
  <si>
    <t>Injeção de baixa pressão</t>
  </si>
  <si>
    <t>Coquilha gravidade</t>
  </si>
  <si>
    <t>Fundição areia em verde</t>
  </si>
  <si>
    <t>Baixa pressão</t>
  </si>
  <si>
    <t>Baixa pressão em vazio - Vácuo</t>
  </si>
  <si>
    <t>Núcleo areia</t>
  </si>
  <si>
    <t>Núcleo areia tipo croning</t>
  </si>
  <si>
    <t>Caixa Fria</t>
  </si>
  <si>
    <t>Caixa Quente</t>
  </si>
  <si>
    <t>Corte 1 lado</t>
  </si>
  <si>
    <t>Corte 2 lados</t>
  </si>
  <si>
    <t>Air in Air</t>
  </si>
  <si>
    <t>Air in Water</t>
  </si>
  <si>
    <t>Breakdown do Ferramental (DEVIS IDO)</t>
  </si>
  <si>
    <t>Realizado por:</t>
  </si>
  <si>
    <t>(preencher para cada ferramenta)</t>
  </si>
  <si>
    <t>INFORMAÇÕES GERAIS</t>
  </si>
  <si>
    <t>NOME DA PEÇA:</t>
  </si>
  <si>
    <t>Referência da Peça:</t>
  </si>
  <si>
    <t>Nome Fornecedor TIER 1:</t>
  </si>
  <si>
    <t>Fabricante da Ferramenta</t>
  </si>
  <si>
    <t>Nome Fornecedor TIER 2:</t>
  </si>
  <si>
    <t>Localização Fabricante da Ferramenta:</t>
  </si>
  <si>
    <t>Família técnica</t>
  </si>
  <si>
    <t>Tipo de injeção e número de pontos de injeção</t>
  </si>
  <si>
    <t>Outras ferramentas</t>
  </si>
  <si>
    <t>Ferramenta estampo</t>
  </si>
  <si>
    <t>Número de estágios</t>
  </si>
  <si>
    <t>PROCESSO DE FABRICAÇÃO</t>
  </si>
  <si>
    <t>Rate</t>
  </si>
  <si>
    <t>Custo na moeda local</t>
  </si>
  <si>
    <t>Custo na moeda do DS</t>
  </si>
  <si>
    <t>Valor</t>
  </si>
  <si>
    <t>Moeda</t>
  </si>
  <si>
    <t>MODELAGEM para fundição</t>
  </si>
  <si>
    <t>Programação 3D CAD/CAM</t>
  </si>
  <si>
    <t>Fresamento</t>
  </si>
  <si>
    <t>INSPEÇÃO DA FERRAMENTA (Tridimensional, Manual)</t>
  </si>
  <si>
    <t>Pequenas usinagens (Torno, Fresa, Furação, Retificação)</t>
  </si>
  <si>
    <t>Furação Profunda</t>
  </si>
  <si>
    <t>ELETRODO (fabricação)</t>
  </si>
  <si>
    <t>EROSÃO PENETRAÇÃO</t>
  </si>
  <si>
    <t>EROSÃO A FIO</t>
  </si>
  <si>
    <t>MONTAGEM/ AJUSTE</t>
  </si>
  <si>
    <t>POLIMENTO</t>
  </si>
  <si>
    <t>TRYOUT E PREPARAÇÃO</t>
  </si>
  <si>
    <t>Fresamento de Alta Velocidade</t>
  </si>
  <si>
    <t>TRADICIONAL ou  CN 2D</t>
  </si>
  <si>
    <t>(confirmar vida útil da ferramentas durante teste da máquina)</t>
  </si>
  <si>
    <t>QUANTIDADE ( A )</t>
  </si>
  <si>
    <t>CONSUMÍVEIS E COMPRAS</t>
  </si>
  <si>
    <t>TRATAMENTOS</t>
  </si>
  <si>
    <t>GRANULADOS (transporte e ensaio incluidos)</t>
  </si>
  <si>
    <t>Referência Renault do grão</t>
  </si>
  <si>
    <t>QUANTIDADE ( B )</t>
  </si>
  <si>
    <t>CUSTO FINAL DE TRANSPORTE</t>
  </si>
  <si>
    <t>1 TRANSPORTE PARA ENTREGA DA FERRAMENTA - até a planta de produção</t>
  </si>
  <si>
    <t>QUANTIDADE ( C )</t>
  </si>
  <si>
    <t>Todos os outros gastos de follow-uo, tryout, ensaios, transporte… se amortizan no preço peça</t>
  </si>
  <si>
    <t>INVESTIMENTO TOTAL</t>
  </si>
  <si>
    <t>QUANTIDADE ( D ) = (A) + (B) + (C)</t>
  </si>
  <si>
    <t>Este formulário não deve sofrer nenhuma modificação e deve ser completado com uma ficha descritiva do ferramental.</t>
  </si>
  <si>
    <t>FICHA N°5 : SÍNTESE DO CONJUNTO DE GASTOS ESPECÍFICOS DO PROJETO E AMORTIZADOS NO PREÇO DA PEÇA</t>
  </si>
  <si>
    <t>Documentar na moeda da cotação</t>
  </si>
  <si>
    <t>Se a moeda é diferente do Devis:</t>
  </si>
  <si>
    <t>Moeda utilizada:</t>
  </si>
  <si>
    <t xml:space="preserve">Taxa de câmbio empregada: </t>
  </si>
  <si>
    <t>DECOMPOSIÇÃO DOS GASTOS ESPECÍFICOS  (antes SOP)</t>
  </si>
  <si>
    <t>E7 - Valor (Moeda) - sem margem e sem gastos financeiros</t>
  </si>
  <si>
    <t>E8 - Volume Anual (número de peças consideradas para a amortização dos custos)</t>
  </si>
  <si>
    <t>E9 - Período de Depreciação (número de anos)</t>
  </si>
  <si>
    <t>E10 - Custo por Peça (Moeda/peça) sem margem e sem gastos financeiros</t>
  </si>
  <si>
    <t>E12 - Custo por Peça (Moeda/ peça) incluídos margem e gastos financeiros</t>
  </si>
  <si>
    <t>Custo de Desenvolvimento Específicos Produto/Processo (sem validações)</t>
  </si>
  <si>
    <t>Custo de Validação</t>
  </si>
  <si>
    <t>Custos de Fabricação de Ferramentas</t>
  </si>
  <si>
    <t>Meios específicos amortizados no preço peça</t>
  </si>
  <si>
    <t>Custo de Protótipos (incluindo protótipos requeridos pelo fornecedor e custos de ferramentas protótipo)</t>
  </si>
  <si>
    <t>E1 - DESENVOLVIMENTOS ESPECÍFICOS DE PRODUTO E PROCESSO</t>
  </si>
  <si>
    <t>Apenas serão considerados os gastos que estiverem descritos na Carta de Nomeação e no acordo de SOP</t>
  </si>
  <si>
    <t>Número de horas correspondentes a 1 mão de obra cheia do fornecedor</t>
  </si>
  <si>
    <t xml:space="preserve"> E1A - HORAS DE ENGENHARIA VALORIZADAS</t>
  </si>
  <si>
    <t>FOnte de gastos</t>
  </si>
  <si>
    <t>1. Piloto do Projeto</t>
  </si>
  <si>
    <t>(Específico do projecto)</t>
  </si>
  <si>
    <t>2. Concepção do producto (design)</t>
  </si>
  <si>
    <t>3. Concepção do Sistema (design)</t>
  </si>
  <si>
    <t>4.Viabilidade do Ferramental do Processo</t>
  </si>
  <si>
    <t>5. Concepção processo</t>
  </si>
  <si>
    <t>(sem incluir ferramentas)</t>
  </si>
  <si>
    <t>6. Piloto Qualidade</t>
  </si>
  <si>
    <t>Funções/Ocupações</t>
  </si>
  <si>
    <t>Chefe do Projeto</t>
  </si>
  <si>
    <t>Assistente do Chefe de Projeto</t>
  </si>
  <si>
    <t>Eng. Aplicação</t>
  </si>
  <si>
    <t>Projetista</t>
  </si>
  <si>
    <t>Cálculo/ Análise</t>
  </si>
  <si>
    <t>Cálculo/ Análise LCC</t>
  </si>
  <si>
    <t>Cálculo, caracterização</t>
  </si>
  <si>
    <t>Concepção sistema</t>
  </si>
  <si>
    <t>Validação sistema</t>
  </si>
  <si>
    <t>Estudo de Ferramental prévio</t>
  </si>
  <si>
    <t>Simulação de Processo</t>
  </si>
  <si>
    <t>Chefe do Projeto de Produção</t>
  </si>
  <si>
    <t>Técnico processo /prod. (dedicado)</t>
  </si>
  <si>
    <t>Engenheiro / Piloto Qualidade</t>
  </si>
  <si>
    <t>Responsável pelos meios de Controle</t>
  </si>
  <si>
    <t>Medições / Capabilidade Produto</t>
  </si>
  <si>
    <t>Engenheiro / Técnico ANPQP</t>
  </si>
  <si>
    <t>Número de horas</t>
  </si>
  <si>
    <t>Taxa horaria</t>
  </si>
  <si>
    <t>Nivel de experiencia (T1=&gt;T4 / I1=&gt;I4)</t>
  </si>
  <si>
    <t>Custo total (moeda do Devis)</t>
  </si>
  <si>
    <t>Duração total em meses</t>
  </si>
  <si>
    <t>Plano de carga em coerência com o plano do projeto (cf. RFQ)</t>
  </si>
  <si>
    <t>Planejamento de validações (indique o número de validações previstas em cada mês)</t>
  </si>
  <si>
    <t xml:space="preserve"> E1B - Custos de Validação</t>
  </si>
  <si>
    <t>Tipo de Teste e Nome</t>
  </si>
  <si>
    <t>Custos por ensaio</t>
  </si>
  <si>
    <t>Número de Ensaios</t>
  </si>
  <si>
    <t>Nome da sub-contratação interna / externa</t>
  </si>
  <si>
    <t>ANO -4</t>
  </si>
  <si>
    <t>ANO -3</t>
  </si>
  <si>
    <t>ANO -2</t>
  </si>
  <si>
    <t>ANO -1</t>
  </si>
  <si>
    <t>E2 - CUSTO DE FERRAMENTAL (PARA AS PEÇAS PRODUZIDAS PELO FORNECEDOR TIER 1)</t>
  </si>
  <si>
    <t>Preço unitário</t>
  </si>
  <si>
    <t>Natureza do Meio</t>
  </si>
  <si>
    <t>E3 - MEIOS ESPECÍFICOS AMORTIZADOS NO PREÇO DA PEÇA (NÃO CONSIDERADOS COMO FERR ESPECÍFICAS)</t>
  </si>
  <si>
    <t>E4 - CUSTOS DOS PROTOTIPOS (se amortizam no preço peça)</t>
  </si>
  <si>
    <t>E4A - CUSTO DE FERRAMENTAL PROTÓTIPO (SE AMORTIZADO)</t>
  </si>
  <si>
    <t>E4B - DESCOMPOSIÇÃO DO CUSTO DAS PEÇAS PROTÓTIPO DE NECESIDADE INTERNA DO FORNECEDOR (se amortizam no preço peça)</t>
  </si>
  <si>
    <t>E5 - CUSTO START-UP</t>
  </si>
  <si>
    <t>Designação sub-conjunto</t>
  </si>
  <si>
    <t>Designação peça</t>
  </si>
  <si>
    <t>Tipo de ferramenta</t>
  </si>
  <si>
    <t>50% Quantidade</t>
  </si>
  <si>
    <t>Custe unitario</t>
  </si>
  <si>
    <t>Nome da Peça</t>
  </si>
  <si>
    <t>Sub-contratação SIM/NÃO
(em caso afirmativo, nome da sunbcontratação)</t>
  </si>
  <si>
    <t>Liberação Final do Ferramental (Sim/Não)</t>
  </si>
  <si>
    <t>Natureza dos gastos</t>
  </si>
  <si>
    <t>Timpo ciclo bruto (cmn)    1 min =  60  sec = 100 centiminutos</t>
  </si>
  <si>
    <t>Capacidade de produção (p./h.)</t>
  </si>
  <si>
    <t>Número de peças em sequência (corrida de produção) (p)</t>
  </si>
  <si>
    <t>Cadência prática (p./h.)</t>
  </si>
  <si>
    <t>Amortização Meios capacitários da Planta</t>
  </si>
  <si>
    <t>Custo de manutenção máquina</t>
  </si>
  <si>
    <t>Custo de manutenção ferramental</t>
  </si>
  <si>
    <t>Outros custos comprometidos na taxa da máquina</t>
  </si>
  <si>
    <t>Preço de Venda da Operação</t>
  </si>
  <si>
    <t>por kg</t>
  </si>
  <si>
    <t>E2 - FERRAMENTAL - GASTOS DE PREPARAÇÃO (amortizado)</t>
  </si>
  <si>
    <t>Categoria de Ferramental por complexidade / dimensões por peça única:</t>
  </si>
  <si>
    <t>ferramenta pequena</t>
  </si>
  <si>
    <t>ferramenta média</t>
  </si>
  <si>
    <t>ferramenta grande</t>
  </si>
  <si>
    <t>Ferramental para peças estruturais</t>
  </si>
  <si>
    <t>NB: a peça principal de estrutura PDB pode ser considerada na categoria 4</t>
  </si>
  <si>
    <t>E.2.A. Custos de realização de follow-up do Ferramental do fabricante (Manufacturer's tooling technician)</t>
  </si>
  <si>
    <t>Categoria Ferramental</t>
  </si>
  <si>
    <t>Numero de Ferramentas</t>
  </si>
  <si>
    <t>Numero de Horas</t>
  </si>
  <si>
    <t>Taxa Horária</t>
  </si>
  <si>
    <t>Nível de experiência (T1 =&gt; T4 / I1 =&gt; I4)</t>
  </si>
  <si>
    <t>Custos movimentação (moeda)</t>
  </si>
  <si>
    <t>Peça Bruta</t>
  </si>
  <si>
    <t>Recursos de Medição</t>
  </si>
  <si>
    <t>Recursos de Montagem</t>
  </si>
  <si>
    <t>Recursos de Soldagem</t>
  </si>
  <si>
    <t>E.2.B Outros gastos</t>
  </si>
  <si>
    <t>Natureza dos Gastos</t>
  </si>
  <si>
    <t>Ferramenta (s) consideradas</t>
  </si>
  <si>
    <t xml:space="preserve">Quantidade / % de Ferramental (pago) </t>
  </si>
  <si>
    <t>FERRAMENTAL TOTAL - CUSTOS PREPARAÇÃO</t>
  </si>
  <si>
    <t>Plano de Carga adequados com planejamento de projeto (cf. RFQ)</t>
  </si>
  <si>
    <t>Ano -1</t>
  </si>
  <si>
    <t>Ano -2</t>
  </si>
  <si>
    <t>Ano -3</t>
  </si>
  <si>
    <t>(Excl. custo movimentação)</t>
  </si>
  <si>
    <t>Outra INCOTERM</t>
  </si>
  <si>
    <t xml:space="preserve">设备维护 </t>
  </si>
  <si>
    <t>设备编号</t>
  </si>
  <si>
    <t>设备商业名</t>
  </si>
  <si>
    <t>设备制造商名称</t>
  </si>
  <si>
    <t>设备类型：C=标准能力；D=指定能力；SP=特定生产能力</t>
  </si>
  <si>
    <t>使用设备数量</t>
  </si>
  <si>
    <t>单台设备投资</t>
  </si>
  <si>
    <t>各设备年度预算</t>
  </si>
  <si>
    <t>设备维护年度预算（包括工资）</t>
  </si>
  <si>
    <t>设备维护：仅工资</t>
  </si>
  <si>
    <t>设备维护成本</t>
  </si>
  <si>
    <t>设备费率中包含的其他成本</t>
  </si>
  <si>
    <t>中文</t>
  </si>
  <si>
    <t>单元格</t>
  </si>
  <si>
    <t>工作表</t>
  </si>
  <si>
    <t>目的：</t>
  </si>
  <si>
    <t>提供零部件成本结构</t>
  </si>
  <si>
    <t>货币管理和一篮子货币管理</t>
  </si>
  <si>
    <t>注明货币代码以及计算报价时该货币与报价货币的兑换汇率。</t>
  </si>
  <si>
    <t>一篮子货币至多可包含三种货币，但测算时可使用三种以上货币。</t>
  </si>
  <si>
    <t>标注非一篮子货币币种的计量方式。</t>
  </si>
  <si>
    <t>货币管理</t>
  </si>
  <si>
    <t>国家</t>
  </si>
  <si>
    <t>货币代码</t>
  </si>
  <si>
    <t>汇率</t>
  </si>
  <si>
    <t>换算成</t>
  </si>
  <si>
    <t>标准报价单</t>
  </si>
  <si>
    <t>目的：提供零部件成本结构</t>
  </si>
  <si>
    <t>选择</t>
  </si>
  <si>
    <t>标题</t>
  </si>
  <si>
    <t>选填单元格，不参与成本计算</t>
  </si>
  <si>
    <t>必填单元格</t>
  </si>
  <si>
    <t>勿更改</t>
  </si>
  <si>
    <t>使用文件数据的单元格</t>
  </si>
  <si>
    <t>总计</t>
  </si>
  <si>
    <t>颜色代码</t>
  </si>
  <si>
    <t>标准报价单填写说明</t>
  </si>
  <si>
    <t>工作表0货币管理：填写国家和汇率一栏</t>
  </si>
  <si>
    <t xml:space="preserve">工作表1综述：填写A7前各项内容 </t>
  </si>
  <si>
    <t>工作表2采购：填写各项内容</t>
  </si>
  <si>
    <t>工作表3工艺：填写各项内容</t>
  </si>
  <si>
    <t>工作表1综述：从单元格A17开始填写</t>
  </si>
  <si>
    <t>如有必要，填写工作表4和工作表5</t>
  </si>
  <si>
    <t xml:space="preserve">所有与知识产权和工业资产以及《雷诺供应商门户访问和使用要求》中的保密条款相关的规定必须适用于本文件。 </t>
  </si>
  <si>
    <t>工作表1：产品成本分解</t>
  </si>
  <si>
    <t>供应商名称：</t>
  </si>
  <si>
    <t>供应商账号：</t>
  </si>
  <si>
    <t>办公地：</t>
  </si>
  <si>
    <t>城市</t>
  </si>
  <si>
    <t>A1-报价日期</t>
  </si>
  <si>
    <t>A2-报价基准日期（量产日期）</t>
  </si>
  <si>
    <t>编制：</t>
  </si>
  <si>
    <t xml:space="preserve">A3-项目货币： </t>
  </si>
  <si>
    <t>A4-参考产量（年均零部件数）：</t>
  </si>
  <si>
    <t>A5-产品说明：</t>
  </si>
  <si>
    <t>A6.1-产品参考和修订编号 ：</t>
  </si>
  <si>
    <t>A6.2-海关编码（HS：协调制度）：</t>
  </si>
  <si>
    <t xml:space="preserve">金额 </t>
  </si>
  <si>
    <t>说明</t>
  </si>
  <si>
    <t xml:space="preserve">A8-本地采购总成本 </t>
  </si>
  <si>
    <t xml:space="preserve">材料 </t>
  </si>
  <si>
    <t xml:space="preserve">部件 </t>
  </si>
  <si>
    <t xml:space="preserve">外包加工 </t>
  </si>
  <si>
    <t>A8.1-本地采购物流费</t>
  </si>
  <si>
    <t>A8.1-本地采购税费</t>
  </si>
  <si>
    <t xml:space="preserve">A9-进口采购总成本 </t>
  </si>
  <si>
    <t>A9.1-进口采购物流费</t>
  </si>
  <si>
    <t>A9.2-进口税和清关费用</t>
  </si>
  <si>
    <t>A9.3-进口关税</t>
  </si>
  <si>
    <t>间接采购费用</t>
  </si>
  <si>
    <t>A11-采购报废件和返修件</t>
  </si>
  <si>
    <t>采购成本</t>
  </si>
  <si>
    <t>A13-生产直接人工成分</t>
  </si>
  <si>
    <t>A14-运营和维护成本</t>
  </si>
  <si>
    <t xml:space="preserve">供应品 </t>
  </si>
  <si>
    <t xml:space="preserve">能源和油液 </t>
  </si>
  <si>
    <t xml:space="preserve">工具维护 </t>
  </si>
  <si>
    <t>租赁许可费</t>
  </si>
  <si>
    <t>A16-生产报废件和返修件</t>
  </si>
  <si>
    <t>A17-间接工厂成本</t>
  </si>
  <si>
    <t>车间间接成本</t>
  </si>
  <si>
    <t>包装相关操作成本</t>
  </si>
  <si>
    <t>工厂间接成本</t>
  </si>
  <si>
    <t>A18-基础设施</t>
  </si>
  <si>
    <t>A19-营业税</t>
  </si>
  <si>
    <t>生产成本</t>
  </si>
  <si>
    <t xml:space="preserve">采购 </t>
  </si>
  <si>
    <t>销售</t>
  </si>
  <si>
    <t>管理</t>
  </si>
  <si>
    <t xml:space="preserve">总部 </t>
  </si>
  <si>
    <t xml:space="preserve">一般研发 </t>
  </si>
  <si>
    <t xml:space="preserve">特许权使用费 </t>
  </si>
  <si>
    <t>产品专门费用摊销</t>
  </si>
  <si>
    <t>财务费用</t>
  </si>
  <si>
    <t>总成本（财务费用之前）</t>
  </si>
  <si>
    <t>总成本</t>
  </si>
  <si>
    <t>税前利润</t>
  </si>
  <si>
    <t>售价</t>
  </si>
  <si>
    <t>工厂1</t>
  </si>
  <si>
    <t>选择国际贸易条款</t>
  </si>
  <si>
    <t>包装</t>
  </si>
  <si>
    <t>下游物流费用</t>
  </si>
  <si>
    <t>分销成本</t>
  </si>
  <si>
    <t>A26-装运地运输（若装运地非生产地）</t>
  </si>
  <si>
    <t>A27-总出厂价（报价货币）</t>
  </si>
  <si>
    <t>A25-包装</t>
  </si>
  <si>
    <t>A28.1-装运费</t>
  </si>
  <si>
    <t>A28.2-清关费</t>
  </si>
  <si>
    <t>A29-FCA售价（报价货币）</t>
  </si>
  <si>
    <t>建议国际贸易术语</t>
  </si>
  <si>
    <t>A30.1-下游物流</t>
  </si>
  <si>
    <t>A30.2-税费</t>
  </si>
  <si>
    <t>A30.3-关税</t>
  </si>
  <si>
    <t>A31-DDP售价（报价货币）</t>
  </si>
  <si>
    <t xml:space="preserve">A24-雷诺、日产或AVTOVAZ生产工厂 </t>
  </si>
  <si>
    <t>雷诺、日产或AVTOVAZ现金支付</t>
  </si>
  <si>
    <t>A32-专为雷诺、日产或AVTOVAZ设计的试制品（零部件+工具）</t>
  </si>
  <si>
    <t>A33-批量生产专用工具</t>
  </si>
  <si>
    <t>A34-其他（包装、现金支付研究活动等）</t>
  </si>
  <si>
    <t>货币</t>
  </si>
  <si>
    <t>分拣地</t>
  </si>
  <si>
    <t>工作表5（须填写附件）</t>
  </si>
  <si>
    <t>负数</t>
  </si>
  <si>
    <t>工作表3第C36行总值</t>
  </si>
  <si>
    <t>填写工作表2“采购”</t>
  </si>
  <si>
    <t>填写工作表3“工艺”</t>
  </si>
  <si>
    <t>一篮子货币</t>
  </si>
  <si>
    <t>采购</t>
  </si>
  <si>
    <t>专项费用</t>
  </si>
  <si>
    <t>直接/间接成本</t>
  </si>
  <si>
    <t>本表按币种汇总了所有成本</t>
  </si>
  <si>
    <t xml:space="preserve">本表按一篮子货币中的币种汇总了所有成本 </t>
  </si>
  <si>
    <t>制造费用货币</t>
  </si>
  <si>
    <t>管理费用货币</t>
  </si>
  <si>
    <t xml:space="preserve">报价货币 </t>
  </si>
  <si>
    <t>一篮子货币中第2种货币</t>
  </si>
  <si>
    <t>一篮子货币中第3种货币</t>
  </si>
  <si>
    <t>币种金额（按货币种类统计）</t>
  </si>
  <si>
    <t>（报价货币）</t>
  </si>
  <si>
    <t>（选定货币）</t>
  </si>
  <si>
    <t>报价货币兑换汇率</t>
  </si>
  <si>
    <t>工作表2：采购原材料、成本及外包加工成本分解</t>
  </si>
  <si>
    <t>概述</t>
  </si>
  <si>
    <t>本地</t>
  </si>
  <si>
    <t>进口</t>
  </si>
  <si>
    <t>B1-采购类型（M = 材料 / C = 部件 / S = 外包）</t>
  </si>
  <si>
    <t>B2-名称</t>
  </si>
  <si>
    <t xml:space="preserve">B2.3-生产零部件名称 </t>
  </si>
  <si>
    <t>B3-产品系数</t>
  </si>
  <si>
    <t>B4-采购原产地</t>
  </si>
  <si>
    <t>B5-单价（采购货币）</t>
  </si>
  <si>
    <t>B6-二级供应商名称</t>
  </si>
  <si>
    <t>B7-用量</t>
  </si>
  <si>
    <t>B8-净数量</t>
  </si>
  <si>
    <t xml:space="preserve">B9-汇率 </t>
  </si>
  <si>
    <t>B10-总采购金额</t>
  </si>
  <si>
    <t>B11-采购费用</t>
  </si>
  <si>
    <t>B12-报废和返修</t>
  </si>
  <si>
    <t>B13.1-运输费</t>
  </si>
  <si>
    <t>B13.2-税费和清关费用</t>
  </si>
  <si>
    <t>A13.3-关税</t>
  </si>
  <si>
    <t>B14-总额</t>
  </si>
  <si>
    <t xml:space="preserve">B15-库存时间  </t>
  </si>
  <si>
    <t>在列表中选择采购类型</t>
  </si>
  <si>
    <t xml:space="preserve">B2.1-名称+商业参考 </t>
  </si>
  <si>
    <t>B2.2-海关编码（HS：协调制度）：</t>
  </si>
  <si>
    <t xml:space="preserve">价格 </t>
  </si>
  <si>
    <t>货币单位</t>
  </si>
  <si>
    <t>单位</t>
  </si>
  <si>
    <t>有效期</t>
  </si>
  <si>
    <t xml:space="preserve">数量 </t>
  </si>
  <si>
    <t>单价</t>
  </si>
  <si>
    <t>B17-在制品库存天数</t>
  </si>
  <si>
    <t>B18-成品库存天数</t>
  </si>
  <si>
    <t>工作表3生产工艺说明</t>
  </si>
  <si>
    <t>工序号</t>
  </si>
  <si>
    <t xml:space="preserve">项目说明 </t>
  </si>
  <si>
    <t>工步系数</t>
  </si>
  <si>
    <t>工序名称</t>
  </si>
  <si>
    <t>特定折旧参考产量</t>
  </si>
  <si>
    <t>购置成本</t>
  </si>
  <si>
    <t>购置货币</t>
  </si>
  <si>
    <t>购置日期</t>
  </si>
  <si>
    <t>购置时已使用年限</t>
  </si>
  <si>
    <t xml:space="preserve">重置价值 </t>
  </si>
  <si>
    <t>技术折旧期限（年）</t>
  </si>
  <si>
    <t>工位操作人员数（PDL）</t>
  </si>
  <si>
    <t>工位补充时间（SPT）%</t>
  </si>
  <si>
    <t xml:space="preserve">工位业绩 </t>
  </si>
  <si>
    <t>各周期零部件数</t>
  </si>
  <si>
    <t xml:space="preserve">总周期时间（cmn） 1分钟=100cmn </t>
  </si>
  <si>
    <t>常规支援时间（mn）</t>
  </si>
  <si>
    <t>2次常规支持时间期间生产的零部件数量（件）</t>
  </si>
  <si>
    <t>单位小时产量（件/小时）</t>
  </si>
  <si>
    <t>意外停工时间（%）</t>
  </si>
  <si>
    <t>换模时间（mn）</t>
  </si>
  <si>
    <t>两次换模之间生产的零部件数（件）</t>
  </si>
  <si>
    <t>单位小时实际生产率（件/小时）</t>
  </si>
  <si>
    <t>生产报废率（%）</t>
  </si>
  <si>
    <t>返修件（%）</t>
  </si>
  <si>
    <t>设备总体效率</t>
  </si>
  <si>
    <t>车间说明</t>
  </si>
  <si>
    <t>车间可投产性：</t>
  </si>
  <si>
    <t>日均运行时间</t>
  </si>
  <si>
    <t xml:space="preserve">年均运营天数 </t>
  </si>
  <si>
    <t>工位生产利用率（%）</t>
  </si>
  <si>
    <t>每周工作会议次数</t>
  </si>
  <si>
    <t>直接人员在岗时数</t>
  </si>
  <si>
    <t>各PDL各生产组直接人员在岗时数</t>
  </si>
  <si>
    <t>各PDL年工作时数</t>
  </si>
  <si>
    <t>各PDL年实际工作时数</t>
  </si>
  <si>
    <t>各PDL年度薪酬</t>
  </si>
  <si>
    <t>各PDL每小时工作效率</t>
  </si>
  <si>
    <t xml:space="preserve">年产量 </t>
  </si>
  <si>
    <t xml:space="preserve">辅料消耗品品年度预算 </t>
  </si>
  <si>
    <t xml:space="preserve">能源和油液年度预算 </t>
  </si>
  <si>
    <t>工具维护年度预算（包括工资）</t>
  </si>
  <si>
    <t>工具维护：仅工资</t>
  </si>
  <si>
    <t>各零部件</t>
  </si>
  <si>
    <t>PDL（生产直接人员）成本</t>
  </si>
  <si>
    <t>生产资料折旧</t>
  </si>
  <si>
    <t>辅料消耗品成本</t>
  </si>
  <si>
    <t>能源和油液消耗量</t>
  </si>
  <si>
    <t>工具维护成本</t>
  </si>
  <si>
    <t>报废成本</t>
  </si>
  <si>
    <t>返修成本</t>
  </si>
  <si>
    <t xml:space="preserve">工序总额 </t>
  </si>
  <si>
    <t>专用工具说明（部件价格以外）</t>
  </si>
  <si>
    <t>专用工具成本</t>
  </si>
  <si>
    <t>工具数量</t>
  </si>
  <si>
    <t>工位和/或操作间数量</t>
  </si>
  <si>
    <t>专用工具使用年限</t>
  </si>
  <si>
    <t xml:space="preserve">相关 I.D.O. 表参考 </t>
  </si>
  <si>
    <t>一般项目代码名称：</t>
  </si>
  <si>
    <t>商品或功能名称</t>
  </si>
  <si>
    <t>年生产车辆或部件数：</t>
  </si>
  <si>
    <t>每天生产车辆或部件数：</t>
  </si>
  <si>
    <t>数量</t>
  </si>
  <si>
    <t>%（左侧）</t>
  </si>
  <si>
    <t>%（右侧）</t>
  </si>
  <si>
    <t>种类（设备、动力总成、变速箱、选装件等）</t>
  </si>
  <si>
    <t>占总量（%）</t>
  </si>
  <si>
    <t>TGA（TKO）时间必要信息</t>
  </si>
  <si>
    <t>协商所需的必要信息</t>
  </si>
  <si>
    <t>报价更新日期</t>
  </si>
  <si>
    <t>更改标记</t>
  </si>
  <si>
    <t>供应商模具明细</t>
  </si>
  <si>
    <t>提供相关说明</t>
  </si>
  <si>
    <t>提供IDO表（"X"或填写IDO编号（若有））</t>
  </si>
  <si>
    <t>子功能名称（*）</t>
  </si>
  <si>
    <t>零部件通用名称（*）</t>
  </si>
  <si>
    <t>子零部件名称（*）</t>
  </si>
  <si>
    <t>零件编号（*）</t>
  </si>
  <si>
    <t>左侧，
右侧，
一般</t>
  </si>
  <si>
    <t>种类（设备、选装件、发动机等）</t>
  </si>
  <si>
    <t>沿用件（是/否）</t>
  </si>
  <si>
    <t>雷诺工具编号（TXXXXXXXX，若有）（仅适用于改装件）
或雷诺包装号（PXXXXXXXX，适用于新包装件）</t>
  </si>
  <si>
    <t>雷诺工具编号（TXXXXXXXX，若有）（仅适用于改装件）</t>
  </si>
  <si>
    <t>工艺类型</t>
  </si>
  <si>
    <t>模具类型</t>
  </si>
  <si>
    <t>模具中腔穴数量或每循环生产零部件数</t>
  </si>
  <si>
    <t>各生产周期生产的各种零部件数量</t>
  </si>
  <si>
    <t>补充至包装名称（仅适用于工具类型=包装的情况）</t>
  </si>
  <si>
    <t>工装或包装名称（自动填写）</t>
  </si>
  <si>
    <t>总价（自动计算）</t>
  </si>
  <si>
    <t>货币（ISO代码）</t>
  </si>
  <si>
    <t>价格变动说明（如有必要）</t>
  </si>
  <si>
    <t>工具TKO/TGA项目日期</t>
  </si>
  <si>
    <t>最终支付日期(批量生产协议) 年/月/日</t>
  </si>
  <si>
    <t>模具预期使用寿命（合模次数）</t>
  </si>
  <si>
    <t>工具批量生产地：
1-1级生产地（供应商内制零部件）
2-n级生产地（供应商外购零部件）</t>
  </si>
  <si>
    <t>工具批量生产地国家代码</t>
  </si>
  <si>
    <t>零部件批量生产地雷诺代码（1级）</t>
  </si>
  <si>
    <t>n级零部件批量生产供应商名称（n级）</t>
  </si>
  <si>
    <t>地址</t>
  </si>
  <si>
    <t>邮编</t>
  </si>
  <si>
    <t>1级供应商自内制工具（是/否）</t>
  </si>
  <si>
    <t>外购工具制造商名称</t>
  </si>
  <si>
    <t>工具制造商国家代码</t>
  </si>
  <si>
    <t>其他相关零部件1</t>
  </si>
  <si>
    <t>其他相关零部件2</t>
  </si>
  <si>
    <t>其他相关零部件3</t>
  </si>
  <si>
    <t>其他相关零部件4</t>
  </si>
  <si>
    <t>其他相关零部件5</t>
  </si>
  <si>
    <t>塑料工具-PLA</t>
  </si>
  <si>
    <t>其他工装类型-MOU</t>
  </si>
  <si>
    <t>挤出-EXT</t>
  </si>
  <si>
    <t>搪塑-SLU</t>
  </si>
  <si>
    <t>热成型/热挤压-THE</t>
  </si>
  <si>
    <t>硬管、软管和型钢成型-TUB</t>
  </si>
  <si>
    <t>压铸充模-FON</t>
  </si>
  <si>
    <t>冲压/钣金加工-TOL</t>
  </si>
  <si>
    <t>其他金属工装类型-AUT</t>
  </si>
  <si>
    <t>其他切割工具-DEC</t>
  </si>
  <si>
    <t>其他返修工具类型-DIV</t>
  </si>
  <si>
    <t>装饰/标记-HAB</t>
  </si>
  <si>
    <t>装配方式-ASS</t>
  </si>
  <si>
    <t>机械手-PRE</t>
  </si>
  <si>
    <t>量具-MDC</t>
  </si>
  <si>
    <t>包装-EMB</t>
  </si>
  <si>
    <t>工具类型</t>
  </si>
  <si>
    <t>注塑模具-PLA_001</t>
  </si>
  <si>
    <t>织物/PVC二次成型注塑模-PLA_002</t>
  </si>
  <si>
    <t>双组分注塑模-PLA_003</t>
  </si>
  <si>
    <t>三组分注塑模-PLA_004</t>
  </si>
  <si>
    <t>封装插件注塑模-PLA_005</t>
  </si>
  <si>
    <t>吹塑模-PLA_006</t>
  </si>
  <si>
    <t>SMC/BMC热注塑/压塑模-PLA_007</t>
  </si>
  <si>
    <t>弹性体注塑模-PLA_008</t>
  </si>
  <si>
    <t>叠层式注塑模-PLA_009</t>
  </si>
  <si>
    <t>气辅助注塑模-PLA_010</t>
  </si>
  <si>
    <t>旋转模-PLA_011</t>
  </si>
  <si>
    <t>橡胶/硅模-MOU_001</t>
  </si>
  <si>
    <t>聚苯乙烯发泡模-MOU_002</t>
  </si>
  <si>
    <t>发泡模-MOU_003</t>
  </si>
  <si>
    <t>挤出模-EXT_001</t>
  </si>
  <si>
    <t>共挤模-EXT_002</t>
  </si>
  <si>
    <t>搪塑样板-SLU_001</t>
  </si>
  <si>
    <t>搪塑模-SLU_002</t>
  </si>
  <si>
    <t>搪塑模架-SLU_003</t>
  </si>
  <si>
    <t>搪塑进给箱-SLU_004</t>
  </si>
  <si>
    <t>复合材料压模-THE_001</t>
  </si>
  <si>
    <t>织物/PVC/蒙皮热成型模- THE_002</t>
  </si>
  <si>
    <t>玻璃热成型模-THE_003</t>
  </si>
  <si>
    <t>软管/硬管缠绕滚筒-TUB_001</t>
  </si>
  <si>
    <t>软管/硬管成型工具-TUB_002</t>
  </si>
  <si>
    <t>高压压铸模-FON_001</t>
  </si>
  <si>
    <t>低压压铸模-FON_002</t>
  </si>
  <si>
    <t>重力压铸模-FON_003</t>
  </si>
  <si>
    <t>离心压铸模-FON_004</t>
  </si>
  <si>
    <t>压铸模芯盒（冷腔）-FON_005</t>
  </si>
  <si>
    <t>压铸模芯盒（热腔）-FON_005</t>
  </si>
  <si>
    <t>砂铸样板-FON_007</t>
  </si>
  <si>
    <t>脱蜡铸造蜡模-FON_008</t>
  </si>
  <si>
    <t>消失模铸发泡模-FON_009</t>
  </si>
  <si>
    <t>脱蜡铸造装配夹具-FON_010</t>
  </si>
  <si>
    <t>消失模铸造装配夹具-FON_011</t>
  </si>
  <si>
    <t>铸件型芯座托盘-FON_014</t>
  </si>
  <si>
    <t>冲砂夹具-FON_015</t>
  </si>
  <si>
    <t>切屑工具-FON_016</t>
  </si>
  <si>
    <t>级进模-TOL_001</t>
  </si>
  <si>
    <t>串列模-TOL_002</t>
  </si>
  <si>
    <t>自动模-TOL_003</t>
  </si>
  <si>
    <t>热成型模-TOL_004</t>
  </si>
  <si>
    <t>旋转和流动成型工具-TOL_005</t>
  </si>
  <si>
    <t>钣金返修模-TOL_006</t>
  </si>
  <si>
    <t>液压成型模-TOL_007</t>
  </si>
  <si>
    <t>卷边工具/钣金接合工具-TOL_008</t>
  </si>
  <si>
    <t>钣金切割工具-TOL_009</t>
  </si>
  <si>
    <t>烧结模-AUT_001</t>
  </si>
  <si>
    <t>管道缠绕或成型滚筒-AUT_005</t>
  </si>
  <si>
    <t>金属切割工具-DEC_001</t>
  </si>
  <si>
    <t>织物/地毯/复合材料切割工具-DEC_002</t>
  </si>
  <si>
    <t>PCB切割工具-DEC_003</t>
  </si>
  <si>
    <t>管道切割工具-DEC_004</t>
  </si>
  <si>
    <t>冷态或热态刀片塑料切割-DEC_005</t>
  </si>
  <si>
    <t>水射流切割夹具-DEC_006</t>
  </si>
  <si>
    <t>激光切割夹具-DEC_007</t>
  </si>
  <si>
    <t>封切工具-DEC_008</t>
  </si>
  <si>
    <t>冲孔工具-DIV_001</t>
  </si>
  <si>
    <t>机加工夹具-DIV_002</t>
  </si>
  <si>
    <t>固化夹具-DIV_003</t>
  </si>
  <si>
    <t>修边工具-DIV_004</t>
  </si>
  <si>
    <t>其他返修工具-DIV_005</t>
  </si>
  <si>
    <t>涂装吊具-HAB_001</t>
  </si>
  <si>
    <t>标记/装饰夹具-HAB_002</t>
  </si>
  <si>
    <t>丝印膜/丝网或压印模-HAB_003</t>
  </si>
  <si>
    <t>织物/PVC/皮饰胶黏夹具-HAB_004</t>
  </si>
  <si>
    <t>超声波焊接夹具-ASS_001</t>
  </si>
  <si>
    <t>振动焊接夹具-ASS_002</t>
  </si>
  <si>
    <t>热板焊接工具-ASS_003</t>
  </si>
  <si>
    <t>胶结夹具-ASS_004</t>
  </si>
  <si>
    <t>金属焊接夹具-ASS_005</t>
  </si>
  <si>
    <t>手动装配夹具-ASS_006</t>
  </si>
  <si>
    <t>产线托盘装配夹具-ASS_007</t>
  </si>
  <si>
    <t>多类材料卷边工具-ASS_009</t>
  </si>
  <si>
    <t>其他装配工具-ASS_010</t>
  </si>
  <si>
    <t>零部件操作或工位上料/卸料机械手-PRE_001</t>
  </si>
  <si>
    <t>尺寸/几何检规-MDC_001</t>
  </si>
  <si>
    <t>漏检夹具-MDC_002</t>
  </si>
  <si>
    <t>电气/电子检具-MDC_003</t>
  </si>
  <si>
    <t>线束检具-MDC_004</t>
  </si>
  <si>
    <t>其他控制装置类型-MDC_007</t>
  </si>
  <si>
    <t>包装-EMB_001</t>
  </si>
  <si>
    <t>短名称</t>
  </si>
  <si>
    <t>注塑模</t>
  </si>
  <si>
    <t>织物注塑模</t>
  </si>
  <si>
    <t>双组分注塑模</t>
  </si>
  <si>
    <t>三组分注塑模</t>
  </si>
  <si>
    <t>封装插件注塑模</t>
  </si>
  <si>
    <t>吹塑模</t>
  </si>
  <si>
    <t>SMC/BMC热注塑模</t>
  </si>
  <si>
    <t>弹性注塑模</t>
  </si>
  <si>
    <t>叠层式注塑模</t>
  </si>
  <si>
    <t>气辅注塑模</t>
  </si>
  <si>
    <t>旋转模</t>
  </si>
  <si>
    <t>橡胶/硅模</t>
  </si>
  <si>
    <t>聚苯乙烯发泡模</t>
  </si>
  <si>
    <t>发泡模</t>
  </si>
  <si>
    <t>挤出模</t>
  </si>
  <si>
    <t>共挤模</t>
  </si>
  <si>
    <t>搪塑样板</t>
  </si>
  <si>
    <t>搪塑模</t>
  </si>
  <si>
    <t>搪塑模架</t>
  </si>
  <si>
    <t>搪塑进给箱</t>
  </si>
  <si>
    <t>复合材料压铸模</t>
  </si>
  <si>
    <t>织物/PVC/蒙皮热成型模</t>
  </si>
  <si>
    <t>玻璃热成型模</t>
  </si>
  <si>
    <t>软管/硬管缠绕滚筒</t>
  </si>
  <si>
    <t>软管/硬管成型工具</t>
  </si>
  <si>
    <t>高压压铸模</t>
  </si>
  <si>
    <t>低压压铸模</t>
  </si>
  <si>
    <t>重力压铸模</t>
  </si>
  <si>
    <t>离心压铸模</t>
  </si>
  <si>
    <t>压铸模芯盒（冷腔）</t>
  </si>
  <si>
    <t>压铸模芯盒（热腔）</t>
  </si>
  <si>
    <t>砂铸样板</t>
  </si>
  <si>
    <t>脱蜡铸造蜡模</t>
  </si>
  <si>
    <t>消失模铸造发泡模</t>
  </si>
  <si>
    <t>脱蜡铸造装配夹具</t>
  </si>
  <si>
    <t>消失模铸造装配夹具</t>
  </si>
  <si>
    <t>铸件型芯座托盘</t>
  </si>
  <si>
    <t>冲砂夹具</t>
  </si>
  <si>
    <t>切屑工具</t>
  </si>
  <si>
    <t>级进模</t>
  </si>
  <si>
    <t>串列模</t>
  </si>
  <si>
    <t>自动模</t>
  </si>
  <si>
    <t>热成型模</t>
  </si>
  <si>
    <t>旋转和流动成型工具</t>
  </si>
  <si>
    <t>钣金返修模</t>
  </si>
  <si>
    <t>液压成型模</t>
  </si>
  <si>
    <t>卷边工具或钣金接合工具</t>
  </si>
  <si>
    <t>钣金切割工具</t>
  </si>
  <si>
    <t>烧结模</t>
  </si>
  <si>
    <t>管道缠绕或成型滚筒</t>
  </si>
  <si>
    <t>金属切割工具</t>
  </si>
  <si>
    <t>织物/地毯/复合材料切割工具</t>
  </si>
  <si>
    <t>PCB切割工具</t>
  </si>
  <si>
    <t>管道切割工具</t>
  </si>
  <si>
    <t>热/冷刀片塑料切割</t>
  </si>
  <si>
    <t>水射流切割夹具</t>
  </si>
  <si>
    <t>激光切割夹具</t>
  </si>
  <si>
    <t>封切工具</t>
  </si>
  <si>
    <t>冲孔工具</t>
  </si>
  <si>
    <t>机加工夹具</t>
  </si>
  <si>
    <t>固化夹具</t>
  </si>
  <si>
    <t>修边工具</t>
  </si>
  <si>
    <t>其他返修工具</t>
  </si>
  <si>
    <t>涂装吊具</t>
  </si>
  <si>
    <t>标记/装饰夹具</t>
  </si>
  <si>
    <t>丝印膜、压印模</t>
  </si>
  <si>
    <t>涂胶夹具</t>
  </si>
  <si>
    <t>超声波焊接夹具</t>
  </si>
  <si>
    <t>振动焊接夹具</t>
  </si>
  <si>
    <t>热板焊接工具</t>
  </si>
  <si>
    <t>胶结夹具</t>
  </si>
  <si>
    <t>金属焊接夹具</t>
  </si>
  <si>
    <t>手动装配夹具</t>
  </si>
  <si>
    <t>产线托盘装配夹具</t>
  </si>
  <si>
    <t>多类材料卷边工具</t>
  </si>
  <si>
    <t>其他装配工具</t>
  </si>
  <si>
    <t>零部件操作机械手</t>
  </si>
  <si>
    <t>尺寸/几何检规</t>
  </si>
  <si>
    <t>漏检夹具</t>
  </si>
  <si>
    <t>电气/电子检具</t>
  </si>
  <si>
    <t>线束检具</t>
  </si>
  <si>
    <t>其他控制装置类型</t>
  </si>
  <si>
    <t>国家+代码</t>
  </si>
  <si>
    <t>****欧洲****</t>
  </si>
  <si>
    <t>阿尔巴尼亚 - AL</t>
  </si>
  <si>
    <t>德国 - DE</t>
  </si>
  <si>
    <t>安道尔 - AD</t>
  </si>
  <si>
    <t>奥地利- AT</t>
  </si>
  <si>
    <t>比利时 - BE</t>
  </si>
  <si>
    <t>白俄罗斯 - BY</t>
  </si>
  <si>
    <t>波黑- BA</t>
  </si>
  <si>
    <t>保加利亚 - BG</t>
  </si>
  <si>
    <t>赛普勒斯-CY</t>
  </si>
  <si>
    <t>克罗地亚-HR</t>
  </si>
  <si>
    <t>丹麦-DK</t>
  </si>
  <si>
    <t>西班牙-ES</t>
  </si>
  <si>
    <t>爱沙尼亚-EE</t>
  </si>
  <si>
    <t>俄罗斯-RU</t>
  </si>
  <si>
    <t>芬兰-FI</t>
  </si>
  <si>
    <t>法国-FR</t>
  </si>
  <si>
    <t>格鲁吉亚-GE</t>
  </si>
  <si>
    <t>希腊-GR</t>
  </si>
  <si>
    <t>匈牙利-HU</t>
  </si>
  <si>
    <t>爱尔兰-IE</t>
  </si>
  <si>
    <t>冰岛-IS</t>
  </si>
  <si>
    <t>意大利-IT</t>
  </si>
  <si>
    <t>拉脱维亚-LV</t>
  </si>
  <si>
    <t>列支敦斯登-LI</t>
  </si>
  <si>
    <t>立陶宛-LT</t>
  </si>
  <si>
    <t>卢森堡-LU</t>
  </si>
  <si>
    <t>马其顿-MK</t>
  </si>
  <si>
    <t>马尔他-MT</t>
  </si>
  <si>
    <t>摩尔多瓦-MD</t>
  </si>
  <si>
    <t>摩洛哥-MC</t>
  </si>
  <si>
    <t>挪威-NO</t>
  </si>
  <si>
    <t>荷兰-NL</t>
  </si>
  <si>
    <t>波兰-PL</t>
  </si>
  <si>
    <t>葡萄牙-PT</t>
  </si>
  <si>
    <t>捷克-CZ</t>
  </si>
  <si>
    <t>罗马尼亚-RO</t>
  </si>
  <si>
    <t>英国-GB</t>
  </si>
  <si>
    <t>圣马力诺-SM</t>
  </si>
  <si>
    <t>塞黑-CS</t>
  </si>
  <si>
    <t>斯洛伐克-SK</t>
  </si>
  <si>
    <t>斯洛文尼亚-SI</t>
  </si>
  <si>
    <t>瑞典-SE</t>
  </si>
  <si>
    <t>瑞士-CH</t>
  </si>
  <si>
    <t>土耳其-TR</t>
  </si>
  <si>
    <t>乌克兰-UA</t>
  </si>
  <si>
    <t>梵蒂冈-VA</t>
  </si>
  <si>
    <t>****亚洲****</t>
  </si>
  <si>
    <t>阿富汗-AF</t>
  </si>
  <si>
    <t>沙特阿拉伯-SA</t>
  </si>
  <si>
    <t>亚美尼亚-AM</t>
  </si>
  <si>
    <t>阿塞拜疆-AZ</t>
  </si>
  <si>
    <t>巴林-BH</t>
  </si>
  <si>
    <t>孟加拉国-BD</t>
  </si>
  <si>
    <t>不丹-BT</t>
  </si>
  <si>
    <t>文莱- BN</t>
  </si>
  <si>
    <t>柬埔寨-KH</t>
  </si>
  <si>
    <t>中国-CN</t>
  </si>
  <si>
    <t>韩国-KR</t>
  </si>
  <si>
    <t>阿联酋-AE</t>
  </si>
  <si>
    <t>香港-HK</t>
  </si>
  <si>
    <t>印度-IN</t>
  </si>
  <si>
    <t>印度尼西亚-ID</t>
  </si>
  <si>
    <t>伊朗-IR</t>
  </si>
  <si>
    <t>伊拉克-IQ</t>
  </si>
  <si>
    <t>以色列-IL</t>
  </si>
  <si>
    <t>日本-JP</t>
  </si>
  <si>
    <t>约旦-JO</t>
  </si>
  <si>
    <t>哈萨克斯坦-KZ</t>
  </si>
  <si>
    <t>吉尔吉斯斯坦-KG</t>
  </si>
  <si>
    <t>科威特-KW</t>
  </si>
  <si>
    <t>老挝-LA</t>
  </si>
  <si>
    <t>黎巴嫩-LB</t>
  </si>
  <si>
    <t>澳门-MO</t>
  </si>
  <si>
    <t>马来西亚-MY</t>
  </si>
  <si>
    <t>马尔代夫-MV</t>
  </si>
  <si>
    <t>蒙古-MN</t>
  </si>
  <si>
    <t>缅甸-MM</t>
  </si>
  <si>
    <t>尼泊尔-NP</t>
  </si>
  <si>
    <t>阿曼-OM</t>
  </si>
  <si>
    <t>乌兹别克斯坦-UZ</t>
  </si>
  <si>
    <t>巴基斯坦-PK</t>
  </si>
  <si>
    <t>菲律宾-PH</t>
  </si>
  <si>
    <t>卡塔尔-QA</t>
  </si>
  <si>
    <t>朝鲜-KP</t>
  </si>
  <si>
    <t>塞舌尔-SC</t>
  </si>
  <si>
    <t>新加坡-SG</t>
  </si>
  <si>
    <t>斯里兰卡-LK</t>
  </si>
  <si>
    <t>苏里南-SR</t>
  </si>
  <si>
    <t>叙利亚-SY</t>
  </si>
  <si>
    <t>塔吉克斯坦-TJ</t>
  </si>
  <si>
    <t>台湾-TW</t>
  </si>
  <si>
    <t>泰国-TH</t>
  </si>
  <si>
    <t>土库曼斯坦-TM</t>
  </si>
  <si>
    <t>越南-VN</t>
  </si>
  <si>
    <t>也门-YE</t>
  </si>
  <si>
    <t>****南美洲****</t>
  </si>
  <si>
    <t>阿根廷-AR</t>
  </si>
  <si>
    <t>玻利维亚-BO</t>
  </si>
  <si>
    <t>巴西-BR</t>
  </si>
  <si>
    <t>智利-CL</t>
  </si>
  <si>
    <t>哥伦比亚-CO</t>
  </si>
  <si>
    <t>哥斯达黎加-CR</t>
  </si>
  <si>
    <t>厄瓜多尔-EC</t>
  </si>
  <si>
    <t>危地马拉-GT</t>
  </si>
  <si>
    <t>洪都拉斯-HN</t>
  </si>
  <si>
    <t>巴拉圭-PY</t>
  </si>
  <si>
    <t>秘鲁-PE</t>
  </si>
  <si>
    <t>圭亚那-GY</t>
  </si>
  <si>
    <t>乌拉圭-UY</t>
  </si>
  <si>
    <t>委内瑞拉-VE</t>
  </si>
  <si>
    <t>****北美洲****</t>
  </si>
  <si>
    <t>伯利兹城-BZ</t>
  </si>
  <si>
    <t>加拿大-CA</t>
  </si>
  <si>
    <t>萨尔瓦多-SV</t>
  </si>
  <si>
    <t>美国-US</t>
  </si>
  <si>
    <t>墨西哥-MX</t>
  </si>
  <si>
    <t>尼加拉瓜-NI</t>
  </si>
  <si>
    <t>巴拿马-PA</t>
  </si>
  <si>
    <t>****非洲****</t>
  </si>
  <si>
    <t>南非-ZA</t>
  </si>
  <si>
    <t>阿尔及利亚-DZ</t>
  </si>
  <si>
    <t>安哥拉-AO</t>
  </si>
  <si>
    <t>贝宁-BJ</t>
  </si>
  <si>
    <t>博茨瓦纳-BW</t>
  </si>
  <si>
    <t>布基纳法索-BF</t>
  </si>
  <si>
    <t>布隆迪-BI</t>
  </si>
  <si>
    <t>喀麦隆-CM</t>
  </si>
  <si>
    <t>佛得角-CV</t>
  </si>
  <si>
    <t>科摩罗-KM</t>
  </si>
  <si>
    <t>刚果-CG</t>
  </si>
  <si>
    <t>科特迪瓦-CI</t>
  </si>
  <si>
    <t>吉布提-DJ</t>
  </si>
  <si>
    <t>埃及-EG</t>
  </si>
  <si>
    <t>厄立特里亚国-ER</t>
  </si>
  <si>
    <t>埃塞俄比亚-ET</t>
  </si>
  <si>
    <t>加蓬-GA</t>
  </si>
  <si>
    <t>冈比亚-GM</t>
  </si>
  <si>
    <t>加纳-GH</t>
  </si>
  <si>
    <t>几内亚-GN</t>
  </si>
  <si>
    <t>赤道几内亚-GQ</t>
  </si>
  <si>
    <t>几内亚比绍-GW</t>
  </si>
  <si>
    <t>肯尼亚-KE</t>
  </si>
  <si>
    <t>莱索托-LS</t>
  </si>
  <si>
    <t>利比里亚-LR</t>
  </si>
  <si>
    <t>利比亚-LY</t>
  </si>
  <si>
    <t>马达加斯加-MG</t>
  </si>
  <si>
    <t>马拉维-MW</t>
  </si>
  <si>
    <t>马里-ML</t>
  </si>
  <si>
    <t>摩洛哥-MA</t>
  </si>
  <si>
    <t>毛里塔尼亚-MR</t>
  </si>
  <si>
    <t>莫桑比克-MZ</t>
  </si>
  <si>
    <t>纳米比亚-NA</t>
  </si>
  <si>
    <t>尼日尔-NE</t>
  </si>
  <si>
    <t>尼日利亚-NG</t>
  </si>
  <si>
    <t>乌干达-UG</t>
  </si>
  <si>
    <t>中非-CF</t>
  </si>
  <si>
    <t>Dem.Rep.刚果-CD</t>
  </si>
  <si>
    <t>卢旺达-RW</t>
  </si>
  <si>
    <t>塞内加尔-SN</t>
  </si>
  <si>
    <t>塞拉利昂-SL</t>
  </si>
  <si>
    <t>索马尼亚-SO</t>
  </si>
  <si>
    <t>苏丹-SD</t>
  </si>
  <si>
    <t>斯威士兰-SZ</t>
  </si>
  <si>
    <t>坦桑尼亚-TZ</t>
  </si>
  <si>
    <t>乍得-TG</t>
  </si>
  <si>
    <t>多哥-TG</t>
  </si>
  <si>
    <t>突尼斯-TN</t>
  </si>
  <si>
    <t>赞比亚-ZM</t>
  </si>
  <si>
    <t>津巴布韦-ZW</t>
  </si>
  <si>
    <t>****大洋洲****</t>
  </si>
  <si>
    <t>澳大利亚-AU</t>
  </si>
  <si>
    <t>斐济-FJ</t>
  </si>
  <si>
    <t>基里巴斯-KI</t>
  </si>
  <si>
    <t>密克罗尼西亚-FM</t>
  </si>
  <si>
    <t>诺鲁-NR</t>
  </si>
  <si>
    <t>纽埃-NU</t>
  </si>
  <si>
    <t>新西兰-NZ</t>
  </si>
  <si>
    <t>萨摩亚-WS</t>
  </si>
  <si>
    <t>汤加-TO</t>
  </si>
  <si>
    <t>图瓦卢-TV</t>
  </si>
  <si>
    <t>瓦努阿图-VU</t>
  </si>
  <si>
    <t>****加勒比海****</t>
  </si>
  <si>
    <t>安提瓜/巴布达-AG</t>
  </si>
  <si>
    <t>巴哈马-BS</t>
  </si>
  <si>
    <t>巴巴多斯-BB</t>
  </si>
  <si>
    <t>古巴-CU</t>
  </si>
  <si>
    <t>多米尼加-DM</t>
  </si>
  <si>
    <t>格林纳达-GDF</t>
  </si>
  <si>
    <t>海地-HT</t>
  </si>
  <si>
    <t>牙买加-JM</t>
  </si>
  <si>
    <t>多明尼加共和国-DO</t>
  </si>
  <si>
    <t>圣卢西亚-LC</t>
  </si>
  <si>
    <t>分类</t>
  </si>
  <si>
    <t>右座驾驶</t>
  </si>
  <si>
    <t>左座驾驶</t>
  </si>
  <si>
    <t>一般</t>
  </si>
  <si>
    <t>是</t>
  </si>
  <si>
    <t>否</t>
  </si>
  <si>
    <t>1级</t>
  </si>
  <si>
    <t>n级</t>
  </si>
  <si>
    <t>输入所使用的汇率</t>
  </si>
  <si>
    <t>总额（报价货币）</t>
  </si>
  <si>
    <t>核实</t>
  </si>
  <si>
    <t>总额（VTL货币）</t>
  </si>
  <si>
    <t>若合格，核实=0</t>
  </si>
  <si>
    <t>工具主要信息</t>
  </si>
  <si>
    <t>经济信息</t>
  </si>
  <si>
    <t>补充信息</t>
  </si>
  <si>
    <t>所有零部件量产厂家信息</t>
  </si>
  <si>
    <t>工具制造</t>
  </si>
  <si>
    <t>其他与工具相关零部件</t>
  </si>
  <si>
    <t xml:space="preserve">注意：除非进行整体审核，否则不得更换语言或货币。 </t>
  </si>
  <si>
    <t xml:space="preserve">选择货币国家 </t>
  </si>
  <si>
    <t>总计（按货币种统计）</t>
  </si>
  <si>
    <t>总结</t>
  </si>
  <si>
    <t>标准报价单汇总（报价货币）</t>
  </si>
  <si>
    <t>标准标价单参考</t>
  </si>
  <si>
    <t>零部件和工具说明表</t>
  </si>
  <si>
    <t>标记（* ）：</t>
  </si>
  <si>
    <t>零件名（*）：</t>
  </si>
  <si>
    <t>零件编号（*）：</t>
  </si>
  <si>
    <t>右座驾驶与左座驾驶相同</t>
  </si>
  <si>
    <t>右座驾驶对称</t>
  </si>
  <si>
    <t>(*) 上述信息应根据雷诺物料清单提供，且须与报价单及IDO表中的信息一致。</t>
  </si>
  <si>
    <t>插入零部件3D视图，并根据脱模指示对底切和关键零部件尺寸进行说明。</t>
  </si>
  <si>
    <t>为更好的描述零部件和滑动型芯，必要时可插入多个3D视图。</t>
  </si>
  <si>
    <t>根据工具类型（注塑或冲压）填写右侧内容</t>
  </si>
  <si>
    <t>注塑</t>
  </si>
  <si>
    <t>腔穴数量：</t>
  </si>
  <si>
    <t>滑动型芯数量：</t>
  </si>
  <si>
    <t>斜销数量：</t>
  </si>
  <si>
    <t>注塑类型：</t>
  </si>
  <si>
    <t>注塑点数量：</t>
  </si>
  <si>
    <t>热浇道（品牌和说明）</t>
  </si>
  <si>
    <t>循环加热腔数量和说明：</t>
  </si>
  <si>
    <t>压纹说明：</t>
  </si>
  <si>
    <t>闭模重量：</t>
  </si>
  <si>
    <t>特殊处理：</t>
  </si>
  <si>
    <t>闭模尺寸：</t>
  </si>
  <si>
    <t>工具材料：</t>
  </si>
  <si>
    <t>零部件材料</t>
  </si>
  <si>
    <t>单价（零部件材料）（€/kg）:</t>
  </si>
  <si>
    <t>零部件厚度（mm）：</t>
  </si>
  <si>
    <t>零部件抛光面积（cm²）：</t>
  </si>
  <si>
    <t>零部件展开面积（cm²）：</t>
  </si>
  <si>
    <t>零部件重量（g）：</t>
  </si>
  <si>
    <t>周期时间（cmn）：</t>
  </si>
  <si>
    <t>压机吨位（T）:</t>
  </si>
  <si>
    <t>表面处理（涂装或其他）</t>
  </si>
  <si>
    <t>压机尺寸（操作台尺寸）：</t>
  </si>
  <si>
    <t>冲压</t>
  </si>
  <si>
    <t>工具说明：</t>
  </si>
  <si>
    <t>每循环生产零件数量：</t>
  </si>
  <si>
    <t>工序数量：</t>
  </si>
  <si>
    <t>凸轮操作数：</t>
  </si>
  <si>
    <t>线圈宽度：</t>
  </si>
  <si>
    <t>进距：</t>
  </si>
  <si>
    <t>模具内攻丝数：</t>
  </si>
  <si>
    <t>模具内卷边数：</t>
  </si>
  <si>
    <t>切勿删除下列信息</t>
  </si>
  <si>
    <t>热浇道+直喷喷嘴</t>
  </si>
  <si>
    <t>热浇道+阀门</t>
  </si>
  <si>
    <t>冷浇道</t>
  </si>
  <si>
    <t>3板注塑</t>
  </si>
  <si>
    <t>其他类型</t>
  </si>
  <si>
    <t>1步</t>
  </si>
  <si>
    <t>2步</t>
  </si>
  <si>
    <t>3步，或包括调试</t>
  </si>
  <si>
    <t>技术纹理（腐蚀类型）</t>
  </si>
  <si>
    <t>几何纹理</t>
  </si>
  <si>
    <t>铸造</t>
  </si>
  <si>
    <t>整修模</t>
  </si>
  <si>
    <t>工艺类型：</t>
  </si>
  <si>
    <t>浇口或内浇口数量：</t>
  </si>
  <si>
    <t>带型芯的零部件/型芯数量：</t>
  </si>
  <si>
    <t>型芯类型：</t>
  </si>
  <si>
    <t>钢制芯盒工序：</t>
  </si>
  <si>
    <t>腔穴材料：</t>
  </si>
  <si>
    <t>模板:</t>
  </si>
  <si>
    <t>特殊处理:</t>
  </si>
  <si>
    <t>循环时间（cmn）：</t>
  </si>
  <si>
    <t>各循环零部件数:</t>
  </si>
  <si>
    <t>铸件重量:</t>
  </si>
  <si>
    <t>腔穴插件使用寿命:</t>
  </si>
  <si>
    <t>腔穴使用寿命:</t>
  </si>
  <si>
    <t>模具数量:</t>
  </si>
  <si>
    <t>数量:</t>
  </si>
  <si>
    <t>滑动型芯</t>
  </si>
  <si>
    <t>斜销</t>
  </si>
  <si>
    <t>模具数量</t>
  </si>
  <si>
    <t>切割刀片或冲头材料:</t>
  </si>
  <si>
    <t>密封</t>
  </si>
  <si>
    <t>操作模式</t>
  </si>
  <si>
    <t>移动方向数：</t>
  </si>
  <si>
    <t>各设备工位数：</t>
  </si>
  <si>
    <t>设备数量：</t>
  </si>
  <si>
    <t>开孔</t>
  </si>
  <si>
    <t>仿形切割</t>
  </si>
  <si>
    <t>流变铸造</t>
  </si>
  <si>
    <t xml:space="preserve">压铸模 </t>
  </si>
  <si>
    <t>重力模</t>
  </si>
  <si>
    <t>铸造砂模</t>
  </si>
  <si>
    <t>湿砂铸造</t>
  </si>
  <si>
    <t>壳模铸造</t>
  </si>
  <si>
    <t>低压</t>
  </si>
  <si>
    <t>压铸</t>
  </si>
  <si>
    <t>模压铸造</t>
  </si>
  <si>
    <t>真空吸塑成形</t>
  </si>
  <si>
    <t>其他</t>
  </si>
  <si>
    <t>砂芯</t>
  </si>
  <si>
    <t>砂芯（壳模铸造）</t>
  </si>
  <si>
    <t>脱蜡型芯</t>
  </si>
  <si>
    <t>陶瓷型芯</t>
  </si>
  <si>
    <t>树脂</t>
  </si>
  <si>
    <t>钢</t>
  </si>
  <si>
    <t>冷箱</t>
  </si>
  <si>
    <t>热箱</t>
  </si>
  <si>
    <t>单侧切割</t>
  </si>
  <si>
    <t>双侧切割</t>
  </si>
  <si>
    <t>空对空</t>
  </si>
  <si>
    <t>空对水</t>
  </si>
  <si>
    <t>模具成本分解表（IDO表）</t>
  </si>
  <si>
    <t xml:space="preserve">编制人员： </t>
  </si>
  <si>
    <t>（每个模具填写一张表格）</t>
  </si>
  <si>
    <t>一般信息</t>
  </si>
  <si>
    <t>零件名称：</t>
  </si>
  <si>
    <t>零件号：</t>
  </si>
  <si>
    <t>1级供应商名称：</t>
  </si>
  <si>
    <t>模具制造商名称：</t>
  </si>
  <si>
    <t>无规定用途零部件</t>
  </si>
  <si>
    <t>2级供应商名称：</t>
  </si>
  <si>
    <t>模具制造商地址：</t>
  </si>
  <si>
    <t>技术类别</t>
  </si>
  <si>
    <t>技术</t>
  </si>
  <si>
    <t>注塑/压铸模具</t>
  </si>
  <si>
    <t>模具穴位数</t>
  </si>
  <si>
    <t xml:space="preserve">滑块或滑销数量 </t>
  </si>
  <si>
    <t xml:space="preserve">注塑类型&amp;浇口数量： </t>
  </si>
  <si>
    <t xml:space="preserve">其他工具类型： </t>
  </si>
  <si>
    <t xml:space="preserve">冲压模： </t>
  </si>
  <si>
    <t>工序数量</t>
  </si>
  <si>
    <t>每循环生产零件数</t>
  </si>
  <si>
    <t>制造工艺</t>
  </si>
  <si>
    <t>代码</t>
  </si>
  <si>
    <t>小时费率</t>
  </si>
  <si>
    <t>时间（小时）</t>
  </si>
  <si>
    <t>成本（当地货币）</t>
  </si>
  <si>
    <t>成本（报价货币）</t>
  </si>
  <si>
    <t>设计（人工，CAD）</t>
  </si>
  <si>
    <t>铸造建模</t>
  </si>
  <si>
    <t>3D CAD/CAM编程</t>
  </si>
  <si>
    <t>铣削</t>
  </si>
  <si>
    <t>工具检验（3D，人工）</t>
  </si>
  <si>
    <t>小型加工（车削、铣削、钻孔、研磨）</t>
  </si>
  <si>
    <t>深钻</t>
  </si>
  <si>
    <t>电焊条（制造）</t>
  </si>
  <si>
    <t>浸蚀</t>
  </si>
  <si>
    <t>电线腐蚀</t>
  </si>
  <si>
    <t>安装</t>
  </si>
  <si>
    <t>抛光</t>
  </si>
  <si>
    <t>调试&amp;微调</t>
  </si>
  <si>
    <t>3D数控</t>
  </si>
  <si>
    <t>高速铣削</t>
  </si>
  <si>
    <t>3D或2D数控</t>
  </si>
  <si>
    <t xml:space="preserve">（使用测试仪检查工具是否正常使用） </t>
  </si>
  <si>
    <t>额度（A）</t>
  </si>
  <si>
    <t>供应品和采购服务</t>
  </si>
  <si>
    <t>合模之后的尺寸</t>
  </si>
  <si>
    <t>重量</t>
  </si>
  <si>
    <t>材料</t>
  </si>
  <si>
    <t>标准部件</t>
  </si>
  <si>
    <t>热浇道</t>
  </si>
  <si>
    <t>传动杆转接</t>
  </si>
  <si>
    <t>处理</t>
  </si>
  <si>
    <t>压纹（包括运输和试操作）</t>
  </si>
  <si>
    <t>雷诺压纹参考</t>
  </si>
  <si>
    <t>金额（B）</t>
  </si>
  <si>
    <t>最终运输费</t>
  </si>
  <si>
    <t>1最终运输：将工具运输到量产地</t>
  </si>
  <si>
    <t>金额（C）</t>
  </si>
  <si>
    <t>所有跟踪、调试、试操作及其运输等其他费用均应分摊至零部件单价中</t>
  </si>
  <si>
    <t>总投资</t>
  </si>
  <si>
    <t>金额( D ) = (A) + (B) + (C)</t>
  </si>
  <si>
    <t>本标准表不得更改，并要求在IDO表后附带说明表。</t>
  </si>
  <si>
    <t xml:space="preserve">工作表5：专项费用汇总（“供应商能力投资”） </t>
  </si>
  <si>
    <t>按报价货币记录</t>
  </si>
  <si>
    <t>如果所使用的货币与报价货币不同：</t>
  </si>
  <si>
    <t xml:space="preserve">所使用货币： </t>
  </si>
  <si>
    <t xml:space="preserve">所使用汇率： </t>
  </si>
  <si>
    <t>专项费用分解（SOP前）</t>
  </si>
  <si>
    <t>E7-金额（货币K）-不包括利润和财务费用</t>
  </si>
  <si>
    <t>E8-年产量（成本折旧所考虑的零部件数量）</t>
  </si>
  <si>
    <t>E9-折旧期限（年）</t>
  </si>
  <si>
    <t>E10-各零部件成本（货币/件），不包括利润和财务费用</t>
  </si>
  <si>
    <t>E11-实施率-%（利润和财务费用）</t>
  </si>
  <si>
    <t>E12-各零部件成本（货币/件），包括利润和财务费用</t>
  </si>
  <si>
    <t>设计和研发总成本（不包括测试成本）</t>
  </si>
  <si>
    <t>测试成本</t>
  </si>
  <si>
    <t>工具制造、供应和管理成本</t>
  </si>
  <si>
    <t>分摊到零部件价格中的特定资料</t>
  </si>
  <si>
    <t>试制成本（包括供应商要求的试制车和试制工装成本）</t>
  </si>
  <si>
    <t>启动成本</t>
  </si>
  <si>
    <t>总计（E1至E5）</t>
  </si>
  <si>
    <t>E1-设计和研发总成本</t>
  </si>
  <si>
    <t>仅须考虑发出经理任命函后至生产启动（SOP）间产生的费用</t>
  </si>
  <si>
    <t>供应商单个全职员工（FTE）工作小时数</t>
  </si>
  <si>
    <t xml:space="preserve"> E1A-研发工时数</t>
  </si>
  <si>
    <t>费用来源</t>
  </si>
  <si>
    <t>1.项目管理</t>
  </si>
  <si>
    <t>（依项目填写）</t>
  </si>
  <si>
    <t>2. 产品设计</t>
  </si>
  <si>
    <t>3. 系统设计</t>
  </si>
  <si>
    <t>4. 模具工艺可行性</t>
  </si>
  <si>
    <t>5. 工艺布置</t>
  </si>
  <si>
    <t xml:space="preserve">（不包括工具制造商） </t>
  </si>
  <si>
    <t>6. 质量管理</t>
  </si>
  <si>
    <t>E1A总计</t>
  </si>
  <si>
    <t>职能/职位</t>
  </si>
  <si>
    <t>项目经理</t>
  </si>
  <si>
    <t>项目经理助理</t>
  </si>
  <si>
    <t>应用工程师/研发经理</t>
  </si>
  <si>
    <t>设计师</t>
  </si>
  <si>
    <t>2D CAD（造型）</t>
  </si>
  <si>
    <t>计算/分析</t>
  </si>
  <si>
    <t>计算/分析LCC</t>
  </si>
  <si>
    <t>建网</t>
  </si>
  <si>
    <t>计算、分类</t>
  </si>
  <si>
    <t>系统概念</t>
  </si>
  <si>
    <t>系统验证</t>
  </si>
  <si>
    <t>上游工具制造研发</t>
  </si>
  <si>
    <t>模拟过程</t>
  </si>
  <si>
    <t>制造经理</t>
  </si>
  <si>
    <t>工艺/产品技术员（专设）</t>
  </si>
  <si>
    <t>质量工程师/经理</t>
  </si>
  <si>
    <t>检验工程师/经理</t>
  </si>
  <si>
    <t>测量/度量工程师</t>
  </si>
  <si>
    <t>ISO质量工程师（ANPQP、ASQ等）</t>
  </si>
  <si>
    <t>小时数</t>
  </si>
  <si>
    <t xml:space="preserve">小时费率 </t>
  </si>
  <si>
    <t>经验水平（T1 =&gt; T4 / I1 =&gt; I4）</t>
  </si>
  <si>
    <t xml:space="preserve">总成本 </t>
  </si>
  <si>
    <t>每月总时长</t>
  </si>
  <si>
    <t>负荷计划（符合项目规划）（RFQ）</t>
  </si>
  <si>
    <t>E1B-测试总成本</t>
  </si>
  <si>
    <t>测试类型和名称</t>
  </si>
  <si>
    <t>各测试成本</t>
  </si>
  <si>
    <t>测试总数</t>
  </si>
  <si>
    <t>承包商名称/分包商名称</t>
  </si>
  <si>
    <t>E1B总计</t>
  </si>
  <si>
    <t>年-4</t>
  </si>
  <si>
    <t>年-3</t>
  </si>
  <si>
    <t>年-2</t>
  </si>
  <si>
    <t>年-1</t>
  </si>
  <si>
    <t>E2-工具制造供应管理成本
（仅适用于1级供应商制造零部件）</t>
  </si>
  <si>
    <t>可视件的工具数</t>
  </si>
  <si>
    <t>结构件的工具数</t>
  </si>
  <si>
    <t>资源性质</t>
  </si>
  <si>
    <t>E3-零部件单价中折价的特殊工具（未视为专用工具）</t>
  </si>
  <si>
    <t>E4-试制成本（包括供应商所需试制零部件成本和试制模具成本）</t>
  </si>
  <si>
    <t>E4A-试制模具成本（若折旧）</t>
  </si>
  <si>
    <t>E4B-供应商所需试制零部件成本分解（若折旧）</t>
  </si>
  <si>
    <t>E5-启动成本/开办费</t>
  </si>
  <si>
    <t>细分说明</t>
  </si>
  <si>
    <t>零部件说明</t>
  </si>
  <si>
    <t>工装类型</t>
  </si>
  <si>
    <t xml:space="preserve">50%金额 </t>
  </si>
  <si>
    <t>试制品名称</t>
  </si>
  <si>
    <t>单位成本</t>
  </si>
  <si>
    <t>需求量</t>
  </si>
  <si>
    <t>分包 是/否（若选择是，提供分包商名称）</t>
  </si>
  <si>
    <t>模具是否最终放行（是或否）</t>
  </si>
  <si>
    <t>费用性质</t>
  </si>
  <si>
    <t>金额</t>
  </si>
  <si>
    <t>E4A + E4B总计</t>
  </si>
  <si>
    <t>各批次数量（kg）</t>
  </si>
  <si>
    <t>总周期时间（h）</t>
  </si>
  <si>
    <t>单位小时产能kg/小时）</t>
  </si>
  <si>
    <t>各工序（生产工序）零部件数（kg）</t>
  </si>
  <si>
    <t>单位小时实际生产率（kg/小时）</t>
  </si>
  <si>
    <t>年产能</t>
  </si>
  <si>
    <t>直接人工成本</t>
  </si>
  <si>
    <t>工厂能力折旧方式</t>
  </si>
  <si>
    <t>总制造成本</t>
  </si>
  <si>
    <t>每千克</t>
  </si>
  <si>
    <t>工厂交货价</t>
  </si>
  <si>
    <t>货交承运人</t>
  </si>
  <si>
    <t>运费付至</t>
  </si>
  <si>
    <t>运费，保险费付至</t>
  </si>
  <si>
    <t>目的地交货（不负责卖方不负责卸货）</t>
  </si>
  <si>
    <t>目的地交货（卖方负责卸货）</t>
  </si>
  <si>
    <t>完税后交货</t>
  </si>
  <si>
    <t>船边交货</t>
  </si>
  <si>
    <t xml:space="preserve">装运港船上交货 </t>
  </si>
  <si>
    <t>成本加运费加保险费</t>
  </si>
  <si>
    <t>成本加运费</t>
  </si>
  <si>
    <t>其他国际贸易术语</t>
  </si>
  <si>
    <t>Administratie</t>
  </si>
  <si>
    <t>Instructiuni pentru documentarea devizului standard</t>
  </si>
  <si>
    <t>Foaia 0 Currency management: Completati in coloana tara si cursul de schimb</t>
  </si>
  <si>
    <t>Foaia 1 Sinteza: completati  fiecare rubrica pana la A7</t>
  </si>
  <si>
    <t>Foaia 2 Cumparari: Completati in fiecare rubrica</t>
  </si>
  <si>
    <t>Foaia 3 proces: Completati in fiecare rubrica</t>
  </si>
  <si>
    <t>Foaia 1 Sinteza: completati  fiecare rubrica de la A17</t>
  </si>
  <si>
    <t>Completati foile 4 si 5 daca este necesar</t>
  </si>
  <si>
    <t>A12 - Costuri indirecte cu cumpararile</t>
  </si>
  <si>
    <t>Cost cumparari</t>
  </si>
  <si>
    <t>Cost de Productie</t>
  </si>
  <si>
    <t>Comercial</t>
  </si>
  <si>
    <t>Amortizare studii specifice pe produs</t>
  </si>
  <si>
    <t>Cheltuieli financiare</t>
  </si>
  <si>
    <t>Cost Total (fara cheltuieli financiare).</t>
  </si>
  <si>
    <t>Cost Total</t>
  </si>
  <si>
    <t>A16 - Marja calculata inainte de taxe</t>
  </si>
  <si>
    <t>Prêt de vanzare</t>
  </si>
  <si>
    <t>Selectati Incoterm</t>
  </si>
  <si>
    <t>A21-Ambalaj</t>
  </si>
  <si>
    <t>A22- Cost logistica aval</t>
  </si>
  <si>
    <t>Cheltuieli livrare</t>
  </si>
  <si>
    <t>Foaia No. 5 inclusiv anexele de completat</t>
  </si>
  <si>
    <t>Valoare negativa</t>
  </si>
  <si>
    <t>Total linie C36 din foaia No°3</t>
  </si>
  <si>
    <t>Completati foaia 2 Cumparari</t>
  </si>
  <si>
    <t>Completati foaia 3 Proces</t>
  </si>
  <si>
    <t>a 2-a moneda din cosul de valute</t>
  </si>
  <si>
    <t>a 3-ia moneda din cosul de valute</t>
  </si>
  <si>
    <t>Cursul de schimb fata de moneda cotatiei</t>
  </si>
  <si>
    <t>Indicati codul monedei pe care doriti sa o utilizati in calcularea ofertei precum si rata de schimb fata cu moneda ofertei (tarii in care este implantat furnizorul).</t>
  </si>
  <si>
    <t>A15.2 Taxa de licenta Leasing</t>
  </si>
  <si>
    <t>Ex Works</t>
  </si>
  <si>
    <t>Free Carrier</t>
  </si>
  <si>
    <t>Carriage paid to</t>
  </si>
  <si>
    <t>Carriage and Insurance paid to</t>
  </si>
  <si>
    <t>Delivered at Place</t>
  </si>
  <si>
    <t>Delivered at Terminal</t>
  </si>
  <si>
    <t>Delivered Duty Paid</t>
  </si>
  <si>
    <t>Free Along Ship</t>
  </si>
  <si>
    <t>Free on Board</t>
  </si>
  <si>
    <t>Cost and Freight</t>
  </si>
  <si>
    <t>Cost, Insurance and Freigt</t>
  </si>
  <si>
    <t>Alte conditii de livrare</t>
  </si>
  <si>
    <t xml:space="preserve">A15.2 - Tasas de Licencias Leasing </t>
  </si>
  <si>
    <t>Present the cost breakdown of a part</t>
  </si>
  <si>
    <t>Normed constituent</t>
  </si>
  <si>
    <t>E7 - Amounts (Currency) - free of margin and financial charges</t>
  </si>
  <si>
    <t xml:space="preserve">A7 - Désignation organe(s) ou véhicule(s) : </t>
  </si>
  <si>
    <t>A7 - Unit(s) or vehicule(s) affected:</t>
  </si>
  <si>
    <t>A7 - Denumire organ sau vehicul :</t>
  </si>
  <si>
    <t xml:space="preserve">A7 - Наименование проекта : </t>
  </si>
  <si>
    <t xml:space="preserve">A7 - Designación órgano(s) o vehículo(s) </t>
  </si>
  <si>
    <t>A7 - Designación unidad(es) o vehículo(s):</t>
  </si>
  <si>
    <t>A7-产受影响装置或车辆 :</t>
  </si>
  <si>
    <t>A7 - Unidades ou veículos afetados:</t>
  </si>
  <si>
    <t>Permanent Renault/Nissan/Mitsubishi</t>
  </si>
  <si>
    <t>Renault/Nissan/Mitsubishi resident engineer</t>
  </si>
  <si>
    <t>Persoana contact Renault/Nissan/Mitsubishi</t>
  </si>
  <si>
    <t>Permanente Renault/Nissan/Mitsubishi</t>
  </si>
  <si>
    <r>
      <t xml:space="preserve">Renault/Nissan/Mitsubishi </t>
    </r>
    <r>
      <rPr>
        <sz val="11"/>
        <rFont val="ＭＳ Ｐゴシック"/>
        <family val="3"/>
        <charset val="128"/>
      </rPr>
      <t>専任エンジニア</t>
    </r>
  </si>
  <si>
    <t>Engenheiro Permanente Renault/Nissan/Mitsubishi</t>
  </si>
  <si>
    <t>A7 - 適用ﾕﾆｯﾄ又は車両名称：</t>
  </si>
  <si>
    <t>雷诺/日产/三菱派驻工程师</t>
  </si>
  <si>
    <t>Заполнять нужно листы 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</si>
</sst>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00\ _F_-;\-* #,##0.00\ _F_-;_-* &quot;-&quot;??\ _F_-;_-@_-"/>
    <numFmt numFmtId="165" formatCode="0.000"/>
    <numFmt numFmtId="166" formatCode="0.0"/>
    <numFmt numFmtId="167" formatCode="0.0%"/>
    <numFmt numFmtId="168" formatCode="0&quot; h&quot;"/>
    <numFmt numFmtId="169" formatCode="#,##0&quot; €&quot;"/>
    <numFmt numFmtId="170" formatCode="&quot;x   &quot;#,##0"/>
    <numFmt numFmtId="171" formatCode="#,##0&quot; kg&quot;"/>
    <numFmt numFmtId="172" formatCode="#,##0.0"/>
    <numFmt numFmtId="173" formatCode="#,##0.000"/>
    <numFmt numFmtId="174" formatCode="dd/mm/yy;@"/>
    <numFmt numFmtId="175" formatCode="_-* #,##0\ _F_-;\-* #,##0\ _F_-;_-* &quot;-&quot;??\ _F_-;_-@_-"/>
    <numFmt numFmtId="176" formatCode="_-* #,##0.000\ _F_-;\-* #,##0.000\ _F_-;_-* &quot;-&quot;??\ _F_-;_-@_-"/>
    <numFmt numFmtId="177" formatCode="0.00000"/>
    <numFmt numFmtId="178" formatCode="_-* #,##0.0000\ _F_-;\-* #,##0.0000\ _F_-;_-* &quot;-&quot;??\ _F_-;_-@_-"/>
    <numFmt numFmtId="179" formatCode="0.000%"/>
    <numFmt numFmtId="180" formatCode="[$-F400]h:mm:ss\ AM/PM"/>
  </numFmts>
  <fonts count="85">
    <font>
      <sz val="10"/>
      <name val="Times New Roman"/>
    </font>
    <font>
      <b/>
      <sz val="10"/>
      <name val="Times New Roman"/>
      <family val="1"/>
    </font>
    <font>
      <sz val="10"/>
      <name val="Times New Roman"/>
      <family val="1"/>
    </font>
    <font>
      <sz val="10"/>
      <name val="MS Sans Serif"/>
      <family val="2"/>
    </font>
    <font>
      <sz val="10"/>
      <name val="Arial"/>
      <family val="2"/>
    </font>
    <font>
      <sz val="8"/>
      <name val="Arial"/>
      <family val="2"/>
    </font>
    <font>
      <b/>
      <sz val="12"/>
      <name val="Arial"/>
      <family val="2"/>
    </font>
    <font>
      <u/>
      <sz val="10"/>
      <color indexed="36"/>
      <name val="Arial"/>
      <family val="2"/>
    </font>
    <font>
      <u/>
      <sz val="10"/>
      <color indexed="12"/>
      <name val="Arial"/>
      <family val="2"/>
    </font>
    <font>
      <b/>
      <sz val="16"/>
      <name val="Arial"/>
      <family val="2"/>
    </font>
    <font>
      <sz val="12"/>
      <name val="Arial"/>
      <family val="2"/>
    </font>
    <font>
      <b/>
      <sz val="10"/>
      <name val="Arial"/>
      <family val="2"/>
    </font>
    <font>
      <b/>
      <sz val="11"/>
      <name val="Arial"/>
      <family val="2"/>
    </font>
    <font>
      <sz val="11"/>
      <name val="Arial"/>
      <family val="2"/>
    </font>
    <font>
      <sz val="10"/>
      <name val="Arial"/>
      <family val="2"/>
    </font>
    <font>
      <b/>
      <sz val="7"/>
      <name val="Arial"/>
      <family val="2"/>
    </font>
    <font>
      <b/>
      <sz val="8"/>
      <name val="Arial"/>
      <family val="2"/>
    </font>
    <font>
      <b/>
      <sz val="10"/>
      <color indexed="10"/>
      <name val="Arial"/>
      <family val="2"/>
    </font>
    <font>
      <b/>
      <sz val="9"/>
      <name val="Arial"/>
      <family val="2"/>
    </font>
    <font>
      <u/>
      <sz val="10"/>
      <name val="Arial"/>
      <family val="2"/>
    </font>
    <font>
      <i/>
      <sz val="10"/>
      <name val="Arial"/>
      <family val="2"/>
    </font>
    <font>
      <b/>
      <sz val="14"/>
      <name val="Arial"/>
      <family val="2"/>
    </font>
    <font>
      <sz val="9"/>
      <name val="Arial"/>
      <family val="2"/>
    </font>
    <font>
      <b/>
      <sz val="8"/>
      <color indexed="81"/>
      <name val="Tahoma"/>
      <family val="2"/>
    </font>
    <font>
      <sz val="8"/>
      <name val="Times New Roman"/>
      <family val="1"/>
    </font>
    <font>
      <sz val="10"/>
      <color indexed="10"/>
      <name val="Arial"/>
      <family val="2"/>
    </font>
    <font>
      <sz val="14"/>
      <name val="Arial"/>
      <family val="2"/>
    </font>
    <font>
      <sz val="14"/>
      <name val="Arial"/>
      <family val="2"/>
    </font>
    <font>
      <u/>
      <sz val="14"/>
      <name val="Arial"/>
      <family val="2"/>
    </font>
    <font>
      <sz val="20"/>
      <name val="Arial"/>
      <family val="2"/>
    </font>
    <font>
      <b/>
      <sz val="12"/>
      <color indexed="8"/>
      <name val="Arial"/>
      <family val="2"/>
    </font>
    <font>
      <sz val="12"/>
      <name val="Arial"/>
      <family val="2"/>
    </font>
    <font>
      <b/>
      <sz val="12"/>
      <name val="Arial"/>
      <family val="2"/>
    </font>
    <font>
      <i/>
      <sz val="11"/>
      <color indexed="10"/>
      <name val="Arial"/>
      <family val="2"/>
    </font>
    <font>
      <sz val="12"/>
      <color indexed="10"/>
      <name val="Arial"/>
      <family val="2"/>
    </font>
    <font>
      <i/>
      <sz val="12"/>
      <color indexed="10"/>
      <name val="Arial"/>
      <family val="2"/>
    </font>
    <font>
      <b/>
      <sz val="12"/>
      <color indexed="8"/>
      <name val="Arial"/>
      <family val="2"/>
    </font>
    <font>
      <b/>
      <sz val="12"/>
      <color indexed="17"/>
      <name val="Arial"/>
      <family val="2"/>
    </font>
    <font>
      <sz val="8"/>
      <name val="Arial"/>
      <family val="2"/>
    </font>
    <font>
      <sz val="8"/>
      <color indexed="8"/>
      <name val="Arial"/>
      <family val="2"/>
    </font>
    <font>
      <sz val="8"/>
      <color indexed="17"/>
      <name val="Arial"/>
      <family val="2"/>
    </font>
    <font>
      <sz val="12"/>
      <color indexed="8"/>
      <name val="Arial"/>
      <family val="2"/>
    </font>
    <font>
      <b/>
      <sz val="10"/>
      <color indexed="8"/>
      <name val="Arial"/>
      <family val="2"/>
    </font>
    <font>
      <u/>
      <sz val="10"/>
      <color indexed="8"/>
      <name val="Arial"/>
      <family val="2"/>
    </font>
    <font>
      <sz val="10"/>
      <color indexed="8"/>
      <name val="Arial"/>
      <family val="2"/>
    </font>
    <font>
      <b/>
      <sz val="14"/>
      <color indexed="23"/>
      <name val="Arial"/>
      <family val="2"/>
    </font>
    <font>
      <b/>
      <i/>
      <sz val="10"/>
      <name val="Arial"/>
      <family val="2"/>
    </font>
    <font>
      <b/>
      <u/>
      <sz val="10"/>
      <name val="Arial"/>
      <family val="2"/>
    </font>
    <font>
      <b/>
      <u/>
      <sz val="10"/>
      <color indexed="10"/>
      <name val="Arial"/>
      <family val="2"/>
    </font>
    <font>
      <sz val="10"/>
      <color indexed="10"/>
      <name val="Arial"/>
      <family val="2"/>
    </font>
    <font>
      <b/>
      <i/>
      <sz val="10"/>
      <color indexed="10"/>
      <name val="Arial"/>
      <family val="2"/>
    </font>
    <font>
      <i/>
      <sz val="10"/>
      <color indexed="10"/>
      <name val="Arial"/>
      <family val="2"/>
    </font>
    <font>
      <b/>
      <sz val="18"/>
      <name val="Arial"/>
      <family val="2"/>
    </font>
    <font>
      <b/>
      <sz val="10"/>
      <color indexed="12"/>
      <name val="Arial"/>
      <family val="2"/>
    </font>
    <font>
      <b/>
      <sz val="8"/>
      <color indexed="12"/>
      <name val="Arial"/>
      <family val="2"/>
    </font>
    <font>
      <b/>
      <i/>
      <sz val="10"/>
      <color indexed="12"/>
      <name val="Arial"/>
      <family val="2"/>
    </font>
    <font>
      <i/>
      <sz val="8"/>
      <name val="Arial"/>
      <family val="2"/>
    </font>
    <font>
      <b/>
      <sz val="9"/>
      <color indexed="10"/>
      <name val="Arial"/>
      <family val="2"/>
    </font>
    <font>
      <b/>
      <sz val="12"/>
      <color indexed="10"/>
      <name val="Arial"/>
      <family val="2"/>
    </font>
    <font>
      <sz val="12"/>
      <color indexed="18"/>
      <name val="Arial"/>
      <family val="2"/>
    </font>
    <font>
      <b/>
      <sz val="18"/>
      <name val="Times New Roman"/>
      <family val="1"/>
    </font>
    <font>
      <sz val="12"/>
      <color indexed="8"/>
      <name val="Arial"/>
      <family val="2"/>
    </font>
    <font>
      <sz val="12"/>
      <name val="Times New Roman"/>
      <family val="1"/>
    </font>
    <font>
      <b/>
      <sz val="12"/>
      <name val="Times New Roman"/>
      <family val="1"/>
    </font>
    <font>
      <b/>
      <i/>
      <sz val="11"/>
      <name val="Arial"/>
      <family val="2"/>
    </font>
    <font>
      <sz val="10"/>
      <color indexed="81"/>
      <name val="Tahoma"/>
      <family val="2"/>
    </font>
    <font>
      <sz val="10"/>
      <name val="Times New Roman"/>
      <family val="1"/>
    </font>
    <font>
      <sz val="10"/>
      <name val="Helv"/>
      <family val="2"/>
    </font>
    <font>
      <b/>
      <sz val="18"/>
      <name val="Times New Roman"/>
      <family val="1"/>
    </font>
    <font>
      <b/>
      <sz val="10"/>
      <name val="Arial"/>
      <family val="2"/>
    </font>
    <font>
      <sz val="14"/>
      <color indexed="9"/>
      <name val="Arial"/>
      <family val="2"/>
    </font>
    <font>
      <sz val="11"/>
      <color indexed="8"/>
      <name val="Arial"/>
      <family val="2"/>
    </font>
    <font>
      <u val="singleAccounting"/>
      <sz val="10"/>
      <name val="Arial"/>
      <family val="2"/>
    </font>
    <font>
      <sz val="9.5"/>
      <name val="Arial"/>
      <family val="2"/>
    </font>
    <font>
      <sz val="9"/>
      <color indexed="8"/>
      <name val="Arial"/>
      <family val="2"/>
    </font>
    <font>
      <sz val="18"/>
      <name val="Times New Roman"/>
      <family val="1"/>
    </font>
    <font>
      <sz val="10"/>
      <color indexed="12"/>
      <name val="Arial"/>
      <family val="2"/>
    </font>
    <font>
      <b/>
      <sz val="10"/>
      <name val="Times New Roman"/>
      <family val="1"/>
    </font>
    <font>
      <sz val="10"/>
      <name val="Times New Roman"/>
      <family val="1"/>
    </font>
    <font>
      <b/>
      <sz val="10"/>
      <color indexed="10"/>
      <name val="Times New Roman"/>
      <family val="1"/>
    </font>
    <font>
      <sz val="8"/>
      <color indexed="81"/>
      <name val="Tahoma"/>
      <family val="2"/>
    </font>
    <font>
      <sz val="11"/>
      <name val="SimSun"/>
      <family val="2"/>
    </font>
    <font>
      <sz val="11"/>
      <name val="ＭＳ Ｐゴシック"/>
      <family val="3"/>
      <charset val="128"/>
    </font>
    <font>
      <sz val="10"/>
      <color theme="1"/>
      <name val="Arial"/>
      <family val="2"/>
    </font>
    <font>
      <sz val="10"/>
      <color rgb="FFFF0000"/>
      <name val="Arial"/>
      <family val="2"/>
    </font>
  </fonts>
  <fills count="23">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26"/>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indexed="23"/>
        <bgColor indexed="64"/>
      </patternFill>
    </fill>
    <fill>
      <patternFill patternType="solid">
        <fgColor indexed="8"/>
        <bgColor indexed="64"/>
      </patternFill>
    </fill>
    <fill>
      <patternFill patternType="solid">
        <fgColor indexed="13"/>
        <bgColor indexed="64"/>
      </patternFill>
    </fill>
    <fill>
      <patternFill patternType="solid">
        <fgColor indexed="46"/>
        <bgColor indexed="64"/>
      </patternFill>
    </fill>
    <fill>
      <patternFill patternType="lightDown">
        <fgColor indexed="22"/>
      </patternFill>
    </fill>
    <fill>
      <patternFill patternType="lightDown">
        <fgColor indexed="22"/>
        <bgColor indexed="43"/>
      </patternFill>
    </fill>
    <fill>
      <patternFill patternType="lightDown">
        <fgColor indexed="22"/>
        <bgColor indexed="22"/>
      </patternFill>
    </fill>
    <fill>
      <patternFill patternType="lightDown">
        <fgColor indexed="22"/>
        <bgColor indexed="42"/>
      </patternFill>
    </fill>
    <fill>
      <patternFill patternType="lightDown">
        <fgColor indexed="22"/>
        <bgColor indexed="45"/>
      </patternFill>
    </fill>
    <fill>
      <patternFill patternType="lightDown">
        <fgColor indexed="22"/>
        <bgColor indexed="26"/>
      </patternFill>
    </fill>
    <fill>
      <patternFill patternType="solid">
        <fgColor rgb="FFCCFFCC"/>
        <bgColor indexed="64"/>
      </patternFill>
    </fill>
  </fills>
  <borders count="199">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8"/>
      </bottom>
      <diagonal/>
    </border>
    <border>
      <left/>
      <right/>
      <top/>
      <bottom style="medium">
        <color indexed="8"/>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ck">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ck">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57"/>
      </top>
      <bottom style="thin">
        <color indexed="57"/>
      </bottom>
      <diagonal/>
    </border>
    <border>
      <left/>
      <right style="medium">
        <color indexed="64"/>
      </right>
      <top style="thin">
        <color indexed="57"/>
      </top>
      <bottom style="thin">
        <color indexed="57"/>
      </bottom>
      <diagonal/>
    </border>
    <border>
      <left/>
      <right style="medium">
        <color indexed="64"/>
      </right>
      <top/>
      <bottom style="thin">
        <color indexed="64"/>
      </bottom>
      <diagonal/>
    </border>
    <border>
      <left/>
      <right/>
      <top style="thick">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style="thin">
        <color indexed="64"/>
      </right>
      <top style="thin">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ck">
        <color indexed="64"/>
      </left>
      <right/>
      <top style="thick">
        <color indexed="64"/>
      </top>
      <bottom/>
      <diagonal/>
    </border>
    <border>
      <left style="thick">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57"/>
      </left>
      <right/>
      <top style="thin">
        <color indexed="64"/>
      </top>
      <bottom style="thin">
        <color indexed="57"/>
      </bottom>
      <diagonal/>
    </border>
    <border>
      <left/>
      <right/>
      <top style="thin">
        <color indexed="64"/>
      </top>
      <bottom style="thin">
        <color indexed="57"/>
      </bottom>
      <diagonal/>
    </border>
    <border>
      <left/>
      <right style="medium">
        <color indexed="64"/>
      </right>
      <top style="thin">
        <color indexed="64"/>
      </top>
      <bottom style="thin">
        <color indexed="57"/>
      </bottom>
      <diagonal/>
    </border>
    <border>
      <left style="thin">
        <color indexed="57"/>
      </left>
      <right/>
      <top style="thin">
        <color indexed="57"/>
      </top>
      <bottom style="thin">
        <color indexed="57"/>
      </bottom>
      <diagonal/>
    </border>
    <border>
      <left style="thin">
        <color indexed="57"/>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57"/>
      </left>
      <right/>
      <top style="medium">
        <color indexed="64"/>
      </top>
      <bottom style="thin">
        <color indexed="57"/>
      </bottom>
      <diagonal/>
    </border>
    <border>
      <left/>
      <right/>
      <top style="medium">
        <color indexed="64"/>
      </top>
      <bottom style="thin">
        <color indexed="57"/>
      </bottom>
      <diagonal/>
    </border>
    <border>
      <left/>
      <right style="medium">
        <color indexed="64"/>
      </right>
      <top style="medium">
        <color indexed="64"/>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medium">
        <color indexed="64"/>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medium">
        <color indexed="64"/>
      </right>
      <top style="hair">
        <color indexed="57"/>
      </top>
      <bottom style="thin">
        <color indexed="57"/>
      </bottom>
      <diagonal/>
    </border>
    <border>
      <left style="thin">
        <color indexed="57"/>
      </left>
      <right/>
      <top style="thin">
        <color indexed="57"/>
      </top>
      <bottom style="medium">
        <color indexed="64"/>
      </bottom>
      <diagonal/>
    </border>
    <border>
      <left/>
      <right/>
      <top style="thin">
        <color indexed="57"/>
      </top>
      <bottom style="medium">
        <color indexed="64"/>
      </bottom>
      <diagonal/>
    </border>
    <border>
      <left/>
      <right style="medium">
        <color indexed="64"/>
      </right>
      <top style="thin">
        <color indexed="57"/>
      </top>
      <bottom style="medium">
        <color indexed="64"/>
      </bottom>
      <diagonal/>
    </border>
    <border>
      <left/>
      <right style="medium">
        <color indexed="57"/>
      </right>
      <top style="thin">
        <color indexed="57"/>
      </top>
      <bottom style="medium">
        <color indexed="64"/>
      </bottom>
      <diagonal/>
    </border>
    <border>
      <left style="thin">
        <color indexed="57"/>
      </left>
      <right/>
      <top style="medium">
        <color indexed="57"/>
      </top>
      <bottom style="thin">
        <color indexed="57"/>
      </bottom>
      <diagonal/>
    </border>
    <border>
      <left/>
      <right/>
      <top style="medium">
        <color indexed="57"/>
      </top>
      <bottom style="thin">
        <color indexed="57"/>
      </bottom>
      <diagonal/>
    </border>
    <border>
      <left/>
      <right style="medium">
        <color indexed="57"/>
      </right>
      <top style="medium">
        <color indexed="57"/>
      </top>
      <bottom style="thin">
        <color indexed="57"/>
      </bottom>
      <diagonal/>
    </border>
    <border>
      <left style="thin">
        <color indexed="57"/>
      </left>
      <right/>
      <top style="thin">
        <color indexed="57"/>
      </top>
      <bottom style="thin">
        <color indexed="64"/>
      </bottom>
      <diagonal/>
    </border>
    <border>
      <left/>
      <right/>
      <top style="thin">
        <color indexed="57"/>
      </top>
      <bottom style="thin">
        <color indexed="64"/>
      </bottom>
      <diagonal/>
    </border>
    <border>
      <left/>
      <right style="medium">
        <color indexed="57"/>
      </right>
      <top style="thin">
        <color indexed="57"/>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top style="thin">
        <color indexed="57"/>
      </top>
      <bottom style="thin">
        <color indexed="57"/>
      </bottom>
      <diagonal/>
    </border>
    <border>
      <left/>
      <right style="thin">
        <color indexed="57"/>
      </right>
      <top style="thin">
        <color indexed="57"/>
      </top>
      <bottom style="thin">
        <color indexed="57"/>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medium">
        <color indexed="64"/>
      </right>
      <top style="thick">
        <color indexed="64"/>
      </top>
      <bottom/>
      <diagonal/>
    </border>
    <border>
      <left style="medium">
        <color indexed="64"/>
      </left>
      <right style="medium">
        <color indexed="64"/>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57"/>
      </left>
      <right style="medium">
        <color indexed="64"/>
      </right>
      <top style="medium">
        <color indexed="64"/>
      </top>
      <bottom style="thin">
        <color indexed="64"/>
      </bottom>
      <diagonal/>
    </border>
    <border>
      <left style="thin">
        <color indexed="57"/>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ck">
        <color indexed="64"/>
      </top>
      <bottom/>
      <diagonal/>
    </border>
    <border>
      <left/>
      <right style="medium">
        <color indexed="64"/>
      </right>
      <top style="thick">
        <color indexed="64"/>
      </top>
      <bottom/>
      <diagonal/>
    </border>
    <border>
      <left/>
      <right/>
      <top style="thick">
        <color indexed="64"/>
      </top>
      <bottom/>
      <diagonal/>
    </border>
    <border>
      <left/>
      <right style="thick">
        <color indexed="64"/>
      </right>
      <top/>
      <bottom/>
      <diagonal/>
    </border>
    <border>
      <left style="thick">
        <color indexed="64"/>
      </left>
      <right/>
      <top/>
      <bottom style="thick">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57"/>
      </top>
      <bottom style="hair">
        <color indexed="57"/>
      </bottom>
      <diagonal/>
    </border>
    <border>
      <left/>
      <right style="thin">
        <color indexed="57"/>
      </right>
      <top style="thin">
        <color indexed="57"/>
      </top>
      <bottom style="hair">
        <color indexed="57"/>
      </bottom>
      <diagonal/>
    </border>
    <border>
      <left style="medium">
        <color indexed="64"/>
      </left>
      <right/>
      <top style="medium">
        <color indexed="64"/>
      </top>
      <bottom style="thin">
        <color indexed="57"/>
      </bottom>
      <diagonal/>
    </border>
    <border>
      <left/>
      <right style="thin">
        <color indexed="57"/>
      </right>
      <top style="medium">
        <color indexed="64"/>
      </top>
      <bottom style="thin">
        <color indexed="57"/>
      </bottom>
      <diagonal/>
    </border>
    <border>
      <left style="medium">
        <color indexed="57"/>
      </left>
      <right/>
      <top style="medium">
        <color indexed="57"/>
      </top>
      <bottom style="thin">
        <color indexed="57"/>
      </bottom>
      <diagonal/>
    </border>
    <border>
      <left/>
      <right style="thin">
        <color indexed="57"/>
      </right>
      <top style="medium">
        <color indexed="57"/>
      </top>
      <bottom style="thin">
        <color indexed="57"/>
      </bottom>
      <diagonal/>
    </border>
    <border>
      <left style="medium">
        <color indexed="57"/>
      </left>
      <right/>
      <top style="thin">
        <color indexed="57"/>
      </top>
      <bottom style="thin">
        <color indexed="57"/>
      </bottom>
      <diagonal/>
    </border>
    <border>
      <left style="medium">
        <color indexed="57"/>
      </left>
      <right/>
      <top style="thin">
        <color indexed="57"/>
      </top>
      <bottom/>
      <diagonal/>
    </border>
    <border>
      <left/>
      <right style="thin">
        <color indexed="57"/>
      </right>
      <top style="thin">
        <color indexed="57"/>
      </top>
      <bottom/>
      <diagonal/>
    </border>
    <border>
      <left/>
      <right style="thin">
        <color indexed="57"/>
      </right>
      <top style="medium">
        <color indexed="64"/>
      </top>
      <bottom/>
      <diagonal/>
    </border>
    <border>
      <left style="medium">
        <color indexed="64"/>
      </left>
      <right/>
      <top style="hair">
        <color indexed="57"/>
      </top>
      <bottom style="thin">
        <color indexed="57"/>
      </bottom>
      <diagonal/>
    </border>
    <border>
      <left/>
      <right style="thin">
        <color indexed="57"/>
      </right>
      <top style="hair">
        <color indexed="57"/>
      </top>
      <bottom style="thin">
        <color indexed="57"/>
      </bottom>
      <diagonal/>
    </border>
    <border>
      <left style="medium">
        <color indexed="64"/>
      </left>
      <right/>
      <top style="thin">
        <color indexed="57"/>
      </top>
      <bottom style="medium">
        <color indexed="64"/>
      </bottom>
      <diagonal/>
    </border>
    <border>
      <left/>
      <right style="thin">
        <color indexed="57"/>
      </right>
      <top style="thin">
        <color indexed="57"/>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style="medium">
        <color indexed="64"/>
      </right>
      <top/>
      <bottom style="thick">
        <color indexed="64"/>
      </bottom>
      <diagonal/>
    </border>
    <border>
      <left/>
      <right/>
      <top style="hair">
        <color indexed="64"/>
      </top>
      <bottom/>
      <diagonal/>
    </border>
    <border>
      <left/>
      <right style="thick">
        <color indexed="64"/>
      </right>
      <top style="medium">
        <color indexed="64"/>
      </top>
      <bottom style="thick">
        <color indexed="64"/>
      </bottom>
      <diagonal/>
    </border>
    <border>
      <left/>
      <right/>
      <top style="thick">
        <color indexed="64"/>
      </top>
      <bottom style="medium">
        <color indexed="64"/>
      </bottom>
      <diagonal/>
    </border>
    <border>
      <left/>
      <right/>
      <top style="thick">
        <color indexed="64"/>
      </top>
      <bottom style="thick">
        <color indexed="64"/>
      </bottom>
      <diagonal/>
    </border>
    <border>
      <left style="thin">
        <color indexed="64"/>
      </left>
      <right style="thick">
        <color indexed="64"/>
      </right>
      <top/>
      <bottom style="medium">
        <color indexed="64"/>
      </bottom>
      <diagonal/>
    </border>
  </borders>
  <cellStyleXfs count="13">
    <xf numFmtId="0" fontId="0" fillId="0" borderId="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64" fontId="2" fillId="0" borderId="0" applyFont="0" applyFill="0" applyBorder="0" applyAlignment="0" applyProtection="0"/>
    <xf numFmtId="0" fontId="14" fillId="0" borderId="0"/>
    <xf numFmtId="0" fontId="2" fillId="0" borderId="0"/>
    <xf numFmtId="0" fontId="4" fillId="0" borderId="0"/>
    <xf numFmtId="0" fontId="4" fillId="0" borderId="0"/>
    <xf numFmtId="0" fontId="4" fillId="0" borderId="0"/>
    <xf numFmtId="0" fontId="3" fillId="0" borderId="0"/>
    <xf numFmtId="0" fontId="2" fillId="0" borderId="0"/>
    <xf numFmtId="0" fontId="4" fillId="0" borderId="0"/>
    <xf numFmtId="9" fontId="2" fillId="0" borderId="0" applyFont="0" applyFill="0" applyBorder="0" applyAlignment="0" applyProtection="0"/>
  </cellStyleXfs>
  <cellXfs count="2007">
    <xf numFmtId="0" fontId="0" fillId="0" borderId="0" xfId="0"/>
    <xf numFmtId="0" fontId="14" fillId="0" borderId="0" xfId="0" applyFont="1"/>
    <xf numFmtId="0" fontId="14" fillId="0" borderId="0" xfId="0" applyFont="1" applyProtection="1">
      <protection locked="0"/>
    </xf>
    <xf numFmtId="0" fontId="22" fillId="0" borderId="0" xfId="9" applyFont="1" applyFill="1" applyBorder="1" applyAlignment="1" applyProtection="1">
      <alignment horizontal="left" vertical="center"/>
      <protection locked="0"/>
    </xf>
    <xf numFmtId="0" fontId="22" fillId="0" borderId="0" xfId="9" applyFont="1" applyFill="1" applyAlignment="1" applyProtection="1">
      <alignment horizontal="left" vertical="center"/>
      <protection locked="0"/>
    </xf>
    <xf numFmtId="0" fontId="21" fillId="0" borderId="0" xfId="0" applyFont="1" applyAlignment="1" applyProtection="1">
      <alignment horizontal="centerContinuous" vertical="top"/>
    </xf>
    <xf numFmtId="0" fontId="14" fillId="0" borderId="0" xfId="0" applyFont="1" applyAlignment="1" applyProtection="1">
      <alignment vertical="top"/>
      <protection locked="0"/>
    </xf>
    <xf numFmtId="0" fontId="14" fillId="0" borderId="0" xfId="0" applyFont="1" applyBorder="1" applyProtection="1">
      <protection locked="0"/>
    </xf>
    <xf numFmtId="0" fontId="14" fillId="0" borderId="0" xfId="0" applyFont="1" applyAlignment="1" applyProtection="1">
      <alignment horizontal="center" vertical="top" wrapText="1"/>
      <protection locked="0"/>
    </xf>
    <xf numFmtId="0" fontId="14" fillId="0" borderId="0" xfId="0" applyFont="1" applyBorder="1" applyAlignment="1" applyProtection="1">
      <alignment horizontal="center" vertical="top" wrapText="1"/>
      <protection locked="0"/>
    </xf>
    <xf numFmtId="0" fontId="14" fillId="0" borderId="0" xfId="0" applyFont="1" applyFill="1" applyBorder="1" applyProtection="1">
      <protection locked="0"/>
    </xf>
    <xf numFmtId="0" fontId="14" fillId="0" borderId="0" xfId="0" applyFont="1" applyAlignment="1" applyProtection="1">
      <alignment horizontal="center"/>
      <protection locked="0"/>
    </xf>
    <xf numFmtId="0" fontId="21" fillId="0" borderId="0" xfId="0" applyFont="1"/>
    <xf numFmtId="0" fontId="6" fillId="0" borderId="0" xfId="0" applyFont="1" applyAlignment="1">
      <alignment horizontal="center"/>
    </xf>
    <xf numFmtId="0" fontId="14" fillId="0" borderId="0" xfId="0" applyFont="1" applyBorder="1"/>
    <xf numFmtId="0" fontId="18" fillId="0" borderId="0" xfId="9" applyFont="1" applyFill="1" applyAlignment="1" applyProtection="1">
      <alignment vertical="center"/>
      <protection locked="0"/>
    </xf>
    <xf numFmtId="0" fontId="0" fillId="0" borderId="0" xfId="0" applyBorder="1"/>
    <xf numFmtId="0" fontId="10" fillId="0" borderId="0" xfId="0" applyFont="1" applyProtection="1">
      <protection locked="0"/>
    </xf>
    <xf numFmtId="0" fontId="27" fillId="0" borderId="0" xfId="0" applyFont="1" applyBorder="1" applyAlignment="1"/>
    <xf numFmtId="0" fontId="28" fillId="0" borderId="0" xfId="0" applyFont="1"/>
    <xf numFmtId="0" fontId="29" fillId="0" borderId="0" xfId="0" applyFont="1" applyBorder="1" applyAlignment="1"/>
    <xf numFmtId="0" fontId="0" fillId="0" borderId="0" xfId="0" applyBorder="1" applyAlignment="1"/>
    <xf numFmtId="0" fontId="10" fillId="0" borderId="0" xfId="0" applyFont="1" applyAlignment="1">
      <alignment wrapText="1"/>
    </xf>
    <xf numFmtId="0" fontId="26" fillId="0" borderId="0" xfId="0" applyFont="1"/>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6" fillId="0" borderId="7" xfId="0" applyFont="1" applyBorder="1" applyAlignment="1">
      <alignment horizontal="left" vertical="center"/>
    </xf>
    <xf numFmtId="4" fontId="31" fillId="2" borderId="8" xfId="0" applyNumberFormat="1" applyFont="1" applyFill="1" applyBorder="1" applyAlignment="1">
      <alignment horizontal="center" vertical="center"/>
    </xf>
    <xf numFmtId="0" fontId="31" fillId="0" borderId="0" xfId="0" applyFont="1" applyFill="1" applyBorder="1" applyAlignment="1">
      <alignment horizontal="center" vertical="center"/>
    </xf>
    <xf numFmtId="0" fontId="6" fillId="0" borderId="9" xfId="0" applyFont="1" applyBorder="1" applyAlignment="1">
      <alignment horizontal="left" vertical="center"/>
    </xf>
    <xf numFmtId="0" fontId="32" fillId="2" borderId="8" xfId="0" applyFont="1" applyFill="1" applyBorder="1" applyAlignment="1">
      <alignment horizontal="center" vertical="center"/>
    </xf>
    <xf numFmtId="4" fontId="32" fillId="2" borderId="8" xfId="0" applyNumberFormat="1" applyFont="1" applyFill="1" applyBorder="1" applyAlignment="1">
      <alignment horizontal="center" vertical="center"/>
    </xf>
    <xf numFmtId="2" fontId="32" fillId="2" borderId="8" xfId="0" applyNumberFormat="1" applyFont="1" applyFill="1" applyBorder="1" applyAlignment="1">
      <alignment horizontal="center" vertical="center"/>
    </xf>
    <xf numFmtId="0" fontId="6" fillId="0" borderId="10" xfId="0" applyFont="1" applyFill="1" applyBorder="1" applyAlignment="1">
      <alignment horizontal="left" vertical="center"/>
    </xf>
    <xf numFmtId="0" fontId="26" fillId="0" borderId="11" xfId="0" applyFont="1" applyBorder="1"/>
    <xf numFmtId="4" fontId="37" fillId="2" borderId="12" xfId="0" applyNumberFormat="1" applyFont="1" applyFill="1" applyBorder="1" applyAlignment="1">
      <alignment horizontal="center" vertical="center"/>
    </xf>
    <xf numFmtId="3" fontId="32" fillId="0" borderId="12" xfId="0" applyNumberFormat="1" applyFont="1" applyFill="1" applyBorder="1" applyAlignment="1">
      <alignment horizontal="center" vertical="center"/>
    </xf>
    <xf numFmtId="0" fontId="17" fillId="0" borderId="0" xfId="0" applyFont="1" applyFill="1" applyBorder="1"/>
    <xf numFmtId="0" fontId="38" fillId="0" borderId="0" xfId="0" applyFont="1" applyBorder="1"/>
    <xf numFmtId="3" fontId="39" fillId="0" borderId="0" xfId="0" applyNumberFormat="1" applyFont="1" applyFill="1" applyBorder="1"/>
    <xf numFmtId="4" fontId="40" fillId="0" borderId="0" xfId="0" applyNumberFormat="1" applyFont="1" applyFill="1" applyBorder="1"/>
    <xf numFmtId="0" fontId="14" fillId="0" borderId="0" xfId="0" applyFont="1" applyFill="1" applyBorder="1" applyAlignment="1" applyProtection="1">
      <alignment horizontal="center" vertical="top" wrapText="1"/>
      <protection locked="0"/>
    </xf>
    <xf numFmtId="165" fontId="14" fillId="0" borderId="0" xfId="0" applyNumberFormat="1" applyFont="1" applyProtection="1">
      <protection locked="0"/>
    </xf>
    <xf numFmtId="2" fontId="14" fillId="0" borderId="0" xfId="0" applyNumberFormat="1" applyFont="1" applyBorder="1" applyAlignment="1" applyProtection="1">
      <alignment horizontal="center" vertical="top" wrapText="1"/>
      <protection locked="0"/>
    </xf>
    <xf numFmtId="0" fontId="14" fillId="0" borderId="13" xfId="0" applyFont="1" applyFill="1" applyBorder="1" applyAlignment="1" applyProtection="1">
      <alignment vertical="top"/>
    </xf>
    <xf numFmtId="0" fontId="14" fillId="0" borderId="0" xfId="0" applyFont="1" applyAlignment="1">
      <alignment vertical="center"/>
    </xf>
    <xf numFmtId="0" fontId="5" fillId="0" borderId="0" xfId="0" applyFont="1" applyAlignment="1">
      <alignment horizontal="right" vertical="center"/>
    </xf>
    <xf numFmtId="0" fontId="14" fillId="0" borderId="15" xfId="0" applyFont="1" applyFill="1" applyBorder="1" applyAlignment="1" applyProtection="1">
      <alignment vertical="top"/>
    </xf>
    <xf numFmtId="0" fontId="20" fillId="3" borderId="0" xfId="0" applyFont="1" applyFill="1"/>
    <xf numFmtId="0" fontId="56" fillId="3" borderId="0" xfId="0" applyFont="1" applyFill="1"/>
    <xf numFmtId="0" fontId="14" fillId="2" borderId="0" xfId="0" applyFont="1" applyFill="1"/>
    <xf numFmtId="0" fontId="14" fillId="0" borderId="0" xfId="0" applyFont="1" applyFill="1" applyAlignment="1" applyProtection="1">
      <alignment horizontal="centerContinuous" vertical="top" wrapText="1"/>
      <protection locked="0"/>
    </xf>
    <xf numFmtId="0" fontId="14" fillId="0" borderId="0" xfId="0" applyFont="1" applyFill="1" applyProtection="1">
      <protection locked="0"/>
    </xf>
    <xf numFmtId="0" fontId="14" fillId="0" borderId="0" xfId="0" applyFont="1" applyFill="1" applyAlignment="1" applyProtection="1">
      <alignment horizontal="center" vertical="top" wrapText="1"/>
      <protection locked="0"/>
    </xf>
    <xf numFmtId="0" fontId="10" fillId="0" borderId="0" xfId="0" applyFont="1" applyFill="1" applyBorder="1"/>
    <xf numFmtId="0" fontId="52" fillId="0" borderId="0" xfId="0" applyFont="1" applyProtection="1">
      <protection locked="0"/>
    </xf>
    <xf numFmtId="0" fontId="14" fillId="0" borderId="0" xfId="0" applyFont="1" applyFill="1" applyAlignment="1" applyProtection="1">
      <alignment vertical="top"/>
      <protection locked="0"/>
    </xf>
    <xf numFmtId="0" fontId="14" fillId="0" borderId="0" xfId="0" applyFont="1" applyFill="1" applyAlignment="1" applyProtection="1">
      <alignment vertical="top"/>
    </xf>
    <xf numFmtId="0" fontId="14" fillId="0" borderId="0" xfId="0" applyFont="1" applyAlignment="1" applyProtection="1">
      <alignment vertical="top"/>
    </xf>
    <xf numFmtId="0" fontId="0" fillId="0" borderId="0" xfId="0" applyFill="1" applyBorder="1"/>
    <xf numFmtId="0" fontId="0" fillId="0" borderId="0" xfId="0" applyFill="1"/>
    <xf numFmtId="0" fontId="31" fillId="2" borderId="30" xfId="0" applyFont="1" applyFill="1" applyBorder="1" applyAlignment="1">
      <alignment horizontal="center" vertical="center" wrapText="1"/>
    </xf>
    <xf numFmtId="0" fontId="31" fillId="2" borderId="36" xfId="0" applyFont="1" applyFill="1" applyBorder="1" applyAlignment="1">
      <alignment horizontal="center" vertical="center" wrapText="1"/>
    </xf>
    <xf numFmtId="0" fontId="62" fillId="0" borderId="0" xfId="0" applyFont="1"/>
    <xf numFmtId="0" fontId="10" fillId="0" borderId="0" xfId="0" applyFont="1" applyAlignment="1">
      <alignment horizontal="center"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wrapText="1"/>
    </xf>
    <xf numFmtId="0" fontId="10" fillId="0" borderId="43" xfId="0" applyFont="1" applyBorder="1" applyAlignment="1">
      <alignment horizontal="left" vertical="center"/>
    </xf>
    <xf numFmtId="0" fontId="10" fillId="0" borderId="44" xfId="0" applyFont="1" applyBorder="1" applyAlignment="1">
      <alignment horizontal="left" vertical="center"/>
    </xf>
    <xf numFmtId="173" fontId="31" fillId="0" borderId="45" xfId="0" applyNumberFormat="1" applyFont="1" applyFill="1" applyBorder="1" applyAlignment="1">
      <alignment horizontal="center" vertical="center"/>
    </xf>
    <xf numFmtId="173" fontId="31" fillId="0" borderId="46" xfId="0" applyNumberFormat="1" applyFont="1" applyFill="1" applyBorder="1" applyAlignment="1">
      <alignment horizontal="center" vertical="center"/>
    </xf>
    <xf numFmtId="173" fontId="31" fillId="0" borderId="47" xfId="0" applyNumberFormat="1" applyFont="1" applyFill="1" applyBorder="1" applyAlignment="1">
      <alignment horizontal="center" vertical="center"/>
    </xf>
    <xf numFmtId="173" fontId="34" fillId="0" borderId="0" xfId="0" applyNumberFormat="1" applyFont="1" applyFill="1" applyBorder="1" applyAlignment="1">
      <alignment horizontal="center" vertical="center"/>
    </xf>
    <xf numFmtId="173" fontId="31" fillId="0" borderId="21" xfId="0" applyNumberFormat="1" applyFont="1" applyFill="1" applyBorder="1" applyAlignment="1">
      <alignment horizontal="center" vertical="center"/>
    </xf>
    <xf numFmtId="173" fontId="31" fillId="0" borderId="0" xfId="0" applyNumberFormat="1" applyFont="1" applyFill="1" applyBorder="1" applyAlignment="1">
      <alignment horizontal="center" vertical="center"/>
    </xf>
    <xf numFmtId="0" fontId="10" fillId="0" borderId="0" xfId="0" applyFont="1" applyBorder="1" applyAlignment="1"/>
    <xf numFmtId="0" fontId="10" fillId="0" borderId="0" xfId="0" applyFont="1" applyFill="1" applyBorder="1" applyAlignment="1">
      <alignment horizontal="center" vertical="center"/>
    </xf>
    <xf numFmtId="0" fontId="10" fillId="0" borderId="0" xfId="0" applyFont="1" applyAlignment="1">
      <alignment vertical="center"/>
    </xf>
    <xf numFmtId="0" fontId="31" fillId="2" borderId="48" xfId="0" applyFont="1" applyFill="1" applyBorder="1" applyAlignment="1">
      <alignment horizontal="center" vertical="center"/>
    </xf>
    <xf numFmtId="0" fontId="31" fillId="2" borderId="49" xfId="0" applyFont="1" applyFill="1" applyBorder="1" applyAlignment="1">
      <alignment horizontal="center" vertical="center"/>
    </xf>
    <xf numFmtId="0" fontId="31" fillId="2" borderId="50" xfId="0" applyFont="1" applyFill="1" applyBorder="1" applyAlignment="1">
      <alignment horizontal="center" vertical="center"/>
    </xf>
    <xf numFmtId="0" fontId="38" fillId="0" borderId="0" xfId="0" applyFont="1" applyBorder="1" applyAlignment="1">
      <alignment vertical="center"/>
    </xf>
    <xf numFmtId="0" fontId="0" fillId="2" borderId="10" xfId="0" applyFill="1" applyBorder="1" applyAlignment="1">
      <alignment horizontal="center" vertical="center"/>
    </xf>
    <xf numFmtId="0" fontId="0" fillId="2" borderId="35" xfId="0" applyFill="1" applyBorder="1" applyAlignment="1">
      <alignment horizontal="center" vertical="center"/>
    </xf>
    <xf numFmtId="2" fontId="32" fillId="2" borderId="9" xfId="0" applyNumberFormat="1" applyFont="1" applyFill="1" applyBorder="1" applyAlignment="1">
      <alignment horizontal="center" vertical="center"/>
    </xf>
    <xf numFmtId="4" fontId="31" fillId="2" borderId="12" xfId="0" applyNumberFormat="1" applyFont="1" applyFill="1" applyBorder="1" applyAlignment="1">
      <alignment horizontal="center" vertical="center"/>
    </xf>
    <xf numFmtId="9" fontId="14" fillId="0" borderId="53" xfId="12" applyFont="1" applyBorder="1" applyProtection="1">
      <protection locked="0"/>
    </xf>
    <xf numFmtId="9" fontId="14" fillId="0" borderId="29" xfId="12" applyFont="1" applyBorder="1" applyProtection="1">
      <protection locked="0"/>
    </xf>
    <xf numFmtId="9" fontId="14" fillId="0" borderId="0" xfId="12" applyFont="1" applyBorder="1"/>
    <xf numFmtId="0" fontId="14" fillId="0" borderId="17" xfId="6" applyFont="1" applyFill="1" applyBorder="1" applyProtection="1">
      <protection locked="0"/>
    </xf>
    <xf numFmtId="0" fontId="14" fillId="0" borderId="13" xfId="6" applyFont="1" applyFill="1" applyBorder="1" applyProtection="1">
      <protection locked="0"/>
    </xf>
    <xf numFmtId="173" fontId="31" fillId="0" borderId="51" xfId="0" applyNumberFormat="1" applyFont="1" applyFill="1" applyBorder="1" applyAlignment="1">
      <alignment horizontal="center" vertical="center"/>
    </xf>
    <xf numFmtId="0" fontId="14" fillId="0" borderId="13" xfId="0" applyFont="1" applyFill="1" applyBorder="1" applyProtection="1">
      <protection locked="0"/>
    </xf>
    <xf numFmtId="0" fontId="14" fillId="0" borderId="0" xfId="0" quotePrefix="1" applyFont="1" applyAlignment="1" applyProtection="1">
      <alignment horizontal="left" vertical="top"/>
      <protection locked="0"/>
    </xf>
    <xf numFmtId="0" fontId="14" fillId="5" borderId="54" xfId="0" applyFont="1" applyFill="1" applyBorder="1" applyAlignment="1" applyProtection="1">
      <alignment horizontal="center" vertical="top" wrapText="1"/>
      <protection locked="0"/>
    </xf>
    <xf numFmtId="165" fontId="14" fillId="0" borderId="0" xfId="0" applyNumberFormat="1" applyFont="1" applyAlignment="1" applyProtection="1">
      <alignment horizontal="center" vertical="top" wrapText="1"/>
      <protection locked="0"/>
    </xf>
    <xf numFmtId="166" fontId="14" fillId="5" borderId="55" xfId="0" applyNumberFormat="1" applyFont="1" applyFill="1" applyBorder="1" applyAlignment="1" applyProtection="1">
      <alignment horizontal="center" vertical="top" wrapText="1"/>
      <protection locked="0"/>
    </xf>
    <xf numFmtId="49" fontId="14" fillId="0" borderId="56" xfId="0" applyNumberFormat="1" applyFont="1" applyFill="1" applyBorder="1" applyAlignment="1" applyProtection="1">
      <alignment horizontal="left" vertical="center"/>
      <protection locked="0"/>
    </xf>
    <xf numFmtId="49" fontId="14" fillId="0" borderId="57" xfId="0" applyNumberFormat="1" applyFont="1" applyFill="1" applyBorder="1" applyAlignment="1" applyProtection="1">
      <alignment horizontal="left" vertical="center"/>
      <protection locked="0"/>
    </xf>
    <xf numFmtId="0" fontId="10" fillId="0" borderId="0" xfId="0" applyFont="1" applyAlignment="1">
      <alignment horizontal="center"/>
    </xf>
    <xf numFmtId="0" fontId="70" fillId="0" borderId="0" xfId="0" applyFont="1" applyAlignment="1">
      <alignment horizontal="left"/>
    </xf>
    <xf numFmtId="0" fontId="14" fillId="0" borderId="0" xfId="0" applyFont="1" applyAlignment="1" applyProtection="1">
      <alignment horizontal="right"/>
      <protection locked="0"/>
    </xf>
    <xf numFmtId="0" fontId="14" fillId="0" borderId="0" xfId="0" applyFont="1" applyFill="1" applyBorder="1" applyAlignment="1" applyProtection="1">
      <alignment horizontal="centerContinuous" vertical="center" wrapText="1"/>
    </xf>
    <xf numFmtId="0" fontId="41" fillId="0" borderId="58" xfId="0" applyNumberFormat="1" applyFont="1" applyFill="1" applyBorder="1" applyAlignment="1">
      <alignment horizontal="center" vertical="center"/>
    </xf>
    <xf numFmtId="0" fontId="41" fillId="0" borderId="46" xfId="0" applyNumberFormat="1" applyFont="1" applyFill="1" applyBorder="1" applyAlignment="1">
      <alignment horizontal="center" vertical="center"/>
    </xf>
    <xf numFmtId="0" fontId="41" fillId="0" borderId="51" xfId="0" applyNumberFormat="1" applyFont="1" applyFill="1" applyBorder="1" applyAlignment="1">
      <alignment horizontal="center" vertical="center"/>
    </xf>
    <xf numFmtId="0" fontId="6" fillId="0" borderId="0" xfId="9" applyFont="1" applyFill="1" applyAlignment="1" applyProtection="1">
      <alignment vertical="center"/>
      <protection locked="0"/>
    </xf>
    <xf numFmtId="0" fontId="9" fillId="0" borderId="10" xfId="0" applyFont="1" applyBorder="1" applyAlignment="1">
      <alignment vertical="center"/>
    </xf>
    <xf numFmtId="0" fontId="9" fillId="0" borderId="11" xfId="0" applyFont="1" applyBorder="1" applyAlignment="1">
      <alignment vertical="center"/>
    </xf>
    <xf numFmtId="0" fontId="9" fillId="0" borderId="35" xfId="0" applyFont="1" applyBorder="1" applyAlignment="1">
      <alignment vertical="center"/>
    </xf>
    <xf numFmtId="49" fontId="14" fillId="0" borderId="20" xfId="0" applyNumberFormat="1" applyFont="1" applyFill="1" applyBorder="1" applyAlignment="1" applyProtection="1">
      <alignment vertical="center"/>
    </xf>
    <xf numFmtId="49" fontId="14" fillId="0" borderId="21" xfId="0" applyNumberFormat="1" applyFont="1" applyFill="1" applyBorder="1" applyAlignment="1" applyProtection="1">
      <alignment vertical="center"/>
    </xf>
    <xf numFmtId="20" fontId="31" fillId="0" borderId="46" xfId="0" applyNumberFormat="1" applyFont="1" applyFill="1" applyBorder="1" applyAlignment="1">
      <alignment horizontal="center" vertical="center"/>
    </xf>
    <xf numFmtId="0" fontId="14" fillId="0" borderId="63" xfId="0" applyFont="1" applyBorder="1" applyProtection="1">
      <protection locked="0"/>
    </xf>
    <xf numFmtId="2" fontId="14" fillId="0" borderId="0" xfId="0" applyNumberFormat="1" applyFont="1" applyFill="1" applyBorder="1" applyProtection="1">
      <protection locked="0"/>
    </xf>
    <xf numFmtId="164" fontId="14" fillId="0" borderId="60" xfId="3" applyFont="1" applyFill="1" applyBorder="1" applyAlignment="1" applyProtection="1">
      <alignment vertical="center"/>
      <protection locked="0"/>
    </xf>
    <xf numFmtId="164" fontId="14" fillId="0" borderId="47" xfId="3" applyFont="1" applyFill="1" applyBorder="1" applyAlignment="1" applyProtection="1">
      <alignment vertical="center"/>
      <protection locked="0"/>
    </xf>
    <xf numFmtId="166" fontId="14" fillId="0" borderId="0" xfId="0" applyNumberFormat="1" applyFont="1" applyFill="1" applyBorder="1" applyAlignment="1" applyProtection="1">
      <alignment horizontal="center" vertical="top" wrapText="1"/>
    </xf>
    <xf numFmtId="166" fontId="14" fillId="0" borderId="0" xfId="0" applyNumberFormat="1" applyFont="1" applyFill="1" applyBorder="1" applyAlignment="1" applyProtection="1">
      <alignment horizontal="center" vertical="top" wrapText="1"/>
      <protection locked="0"/>
    </xf>
    <xf numFmtId="0" fontId="14" fillId="0" borderId="0" xfId="0" applyFont="1" applyFill="1" applyBorder="1" applyAlignment="1" applyProtection="1">
      <protection locked="0"/>
    </xf>
    <xf numFmtId="0" fontId="14" fillId="0" borderId="0" xfId="0" applyFont="1" applyFill="1" applyBorder="1" applyAlignment="1" applyProtection="1">
      <alignment horizontal="left" vertical="top"/>
    </xf>
    <xf numFmtId="2" fontId="14" fillId="0" borderId="0" xfId="0" applyNumberFormat="1" applyFont="1" applyFill="1" applyBorder="1" applyAlignment="1" applyProtection="1">
      <alignment horizontal="center" vertical="center" wrapText="1"/>
    </xf>
    <xf numFmtId="2" fontId="11" fillId="0" borderId="0" xfId="0" applyNumberFormat="1" applyFont="1" applyFill="1" applyBorder="1" applyAlignment="1" applyProtection="1">
      <alignment horizontal="center" vertical="center" wrapText="1"/>
    </xf>
    <xf numFmtId="165" fontId="11" fillId="0" borderId="0" xfId="0" applyNumberFormat="1" applyFont="1" applyFill="1" applyBorder="1" applyAlignment="1" applyProtection="1">
      <alignment vertical="top" wrapText="1"/>
    </xf>
    <xf numFmtId="0" fontId="14" fillId="0" borderId="0" xfId="0" applyFont="1" applyFill="1" applyAlignment="1" applyProtection="1">
      <alignment horizontal="left" vertical="top" wrapText="1"/>
      <protection locked="0"/>
    </xf>
    <xf numFmtId="0" fontId="14" fillId="0" borderId="0" xfId="0" applyFont="1" applyFill="1" applyBorder="1" applyAlignment="1" applyProtection="1">
      <alignment vertical="center" wrapText="1"/>
    </xf>
    <xf numFmtId="0" fontId="14" fillId="0" borderId="0" xfId="0" quotePrefix="1" applyFont="1" applyFill="1" applyBorder="1" applyAlignment="1" applyProtection="1">
      <alignment horizontal="center" vertical="center" wrapText="1"/>
    </xf>
    <xf numFmtId="0" fontId="14" fillId="0" borderId="0" xfId="0" applyFont="1" applyFill="1" applyBorder="1" applyAlignment="1" applyProtection="1">
      <alignment vertical="center"/>
      <protection locked="0"/>
    </xf>
    <xf numFmtId="0" fontId="14" fillId="3" borderId="0" xfId="0" applyFont="1" applyFill="1"/>
    <xf numFmtId="0" fontId="5" fillId="3" borderId="0" xfId="0" applyFont="1" applyFill="1"/>
    <xf numFmtId="0" fontId="14" fillId="3" borderId="0" xfId="0" applyFont="1" applyFill="1" applyBorder="1"/>
    <xf numFmtId="0" fontId="21" fillId="0" borderId="15" xfId="0" applyFont="1" applyBorder="1" applyAlignment="1">
      <alignment vertical="center"/>
    </xf>
    <xf numFmtId="0" fontId="21" fillId="0" borderId="0" xfId="0" applyFont="1" applyFill="1" applyAlignment="1" applyProtection="1">
      <alignment horizontal="center" vertical="top" wrapText="1"/>
    </xf>
    <xf numFmtId="175" fontId="14" fillId="5" borderId="15" xfId="3" applyNumberFormat="1" applyFont="1" applyFill="1" applyBorder="1" applyAlignment="1" applyProtection="1">
      <alignment horizontal="right" vertical="center"/>
      <protection locked="0"/>
    </xf>
    <xf numFmtId="0" fontId="31" fillId="6" borderId="30" xfId="0" applyFont="1" applyFill="1" applyBorder="1" applyAlignment="1">
      <alignment horizontal="center" vertical="center" wrapText="1"/>
    </xf>
    <xf numFmtId="0" fontId="31" fillId="6" borderId="31" xfId="0" applyFont="1" applyFill="1" applyBorder="1" applyAlignment="1">
      <alignment horizontal="center" vertical="center" wrapText="1"/>
    </xf>
    <xf numFmtId="0" fontId="31" fillId="6" borderId="36" xfId="0" applyFont="1" applyFill="1" applyBorder="1" applyAlignment="1">
      <alignment horizontal="center" vertical="center" wrapText="1"/>
    </xf>
    <xf numFmtId="0" fontId="31" fillId="6" borderId="30" xfId="0" applyFont="1" applyFill="1" applyBorder="1" applyAlignment="1">
      <alignment horizontal="center" vertical="center"/>
    </xf>
    <xf numFmtId="0" fontId="31" fillId="6" borderId="64" xfId="0" applyFont="1" applyFill="1" applyBorder="1" applyAlignment="1">
      <alignment horizontal="center" vertical="center"/>
    </xf>
    <xf numFmtId="0" fontId="31" fillId="6" borderId="65" xfId="0" applyFont="1" applyFill="1" applyBorder="1" applyAlignment="1">
      <alignment horizontal="center" vertical="center"/>
    </xf>
    <xf numFmtId="0" fontId="31" fillId="6" borderId="66" xfId="0" applyFont="1" applyFill="1" applyBorder="1" applyAlignment="1">
      <alignment horizontal="center" vertical="center"/>
    </xf>
    <xf numFmtId="0" fontId="31" fillId="6" borderId="48" xfId="0" applyFont="1" applyFill="1" applyBorder="1" applyAlignment="1">
      <alignment horizontal="center" vertical="center"/>
    </xf>
    <xf numFmtId="0" fontId="31" fillId="6" borderId="67" xfId="0" applyFont="1" applyFill="1" applyBorder="1" applyAlignment="1">
      <alignment horizontal="center" vertical="center"/>
    </xf>
    <xf numFmtId="0" fontId="13" fillId="0" borderId="0" xfId="0" applyFont="1" applyFill="1" applyBorder="1"/>
    <xf numFmtId="0" fontId="31" fillId="0" borderId="0" xfId="0" applyFont="1" applyFill="1" applyBorder="1" applyAlignment="1">
      <alignment vertical="center"/>
    </xf>
    <xf numFmtId="0" fontId="31" fillId="0" borderId="23" xfId="0" applyFont="1" applyFill="1" applyBorder="1" applyAlignment="1">
      <alignment vertical="center"/>
    </xf>
    <xf numFmtId="0" fontId="31" fillId="0" borderId="24" xfId="0" applyFont="1" applyFill="1" applyBorder="1" applyAlignment="1">
      <alignment vertical="center"/>
    </xf>
    <xf numFmtId="0" fontId="10" fillId="0" borderId="0" xfId="0" applyFont="1" applyFill="1"/>
    <xf numFmtId="173" fontId="31" fillId="0" borderId="0" xfId="0" applyNumberFormat="1" applyFont="1" applyFill="1" applyAlignment="1">
      <alignment horizontal="center" vertical="center"/>
    </xf>
    <xf numFmtId="0" fontId="0" fillId="0" borderId="0" xfId="0" applyFill="1" applyBorder="1" applyAlignment="1">
      <alignment vertical="center"/>
    </xf>
    <xf numFmtId="0" fontId="0" fillId="0" borderId="23" xfId="0" applyFill="1" applyBorder="1" applyAlignment="1">
      <alignment vertical="center"/>
    </xf>
    <xf numFmtId="0" fontId="0" fillId="0" borderId="24" xfId="0" applyFill="1" applyBorder="1" applyAlignment="1">
      <alignment vertical="center"/>
    </xf>
    <xf numFmtId="0" fontId="35" fillId="0" borderId="0" xfId="0" applyFont="1" applyFill="1" applyBorder="1"/>
    <xf numFmtId="0" fontId="31" fillId="0" borderId="0" xfId="0" applyFont="1" applyFill="1" applyAlignment="1">
      <alignment vertical="center"/>
    </xf>
    <xf numFmtId="0" fontId="33" fillId="0" borderId="0" xfId="0" applyFont="1" applyFill="1" applyBorder="1"/>
    <xf numFmtId="0" fontId="13" fillId="0" borderId="0" xfId="0" applyFont="1" applyFill="1"/>
    <xf numFmtId="0" fontId="21" fillId="4" borderId="10" xfId="0" applyFont="1" applyFill="1" applyBorder="1" applyAlignment="1">
      <alignment horizontal="left" vertical="center"/>
    </xf>
    <xf numFmtId="0" fontId="0" fillId="4" borderId="11" xfId="0" applyFill="1" applyBorder="1"/>
    <xf numFmtId="3" fontId="0" fillId="4" borderId="11" xfId="0" applyNumberFormat="1" applyFill="1" applyBorder="1"/>
    <xf numFmtId="0" fontId="62" fillId="4" borderId="35" xfId="0" applyFont="1" applyFill="1" applyBorder="1"/>
    <xf numFmtId="0" fontId="14" fillId="0" borderId="17" xfId="0" applyFont="1" applyFill="1" applyBorder="1" applyAlignment="1" applyProtection="1">
      <alignment horizontal="center"/>
      <protection locked="0"/>
    </xf>
    <xf numFmtId="0" fontId="14" fillId="0" borderId="68" xfId="0" applyFont="1" applyFill="1" applyBorder="1" applyAlignment="1" applyProtection="1">
      <alignment horizontal="center"/>
      <protection locked="0"/>
    </xf>
    <xf numFmtId="165" fontId="14" fillId="0" borderId="0" xfId="0" applyNumberFormat="1" applyFont="1" applyFill="1" applyBorder="1" applyProtection="1"/>
    <xf numFmtId="0" fontId="14" fillId="0" borderId="13" xfId="0" applyFont="1" applyBorder="1" applyProtection="1">
      <protection locked="0"/>
    </xf>
    <xf numFmtId="0" fontId="21" fillId="4" borderId="11" xfId="0" applyFont="1" applyFill="1" applyBorder="1" applyAlignment="1">
      <alignment vertical="center"/>
    </xf>
    <xf numFmtId="0" fontId="21" fillId="4" borderId="10" xfId="0" applyFont="1" applyFill="1" applyBorder="1" applyAlignment="1">
      <alignment vertical="center"/>
    </xf>
    <xf numFmtId="0" fontId="21" fillId="4" borderId="35" xfId="0" applyFont="1" applyFill="1" applyBorder="1" applyAlignment="1">
      <alignment vertical="center"/>
    </xf>
    <xf numFmtId="0" fontId="6" fillId="4" borderId="69" xfId="0" applyFont="1" applyFill="1" applyBorder="1" applyAlignment="1">
      <alignment horizontal="left" vertical="center"/>
    </xf>
    <xf numFmtId="0" fontId="10" fillId="4" borderId="70" xfId="0" applyFont="1" applyFill="1" applyBorder="1"/>
    <xf numFmtId="0" fontId="10" fillId="4" borderId="71" xfId="0" applyFont="1" applyFill="1" applyBorder="1"/>
    <xf numFmtId="0" fontId="6" fillId="4" borderId="72" xfId="0" applyFont="1" applyFill="1" applyBorder="1" applyAlignment="1">
      <alignment horizontal="left" vertical="center"/>
    </xf>
    <xf numFmtId="0" fontId="13" fillId="4" borderId="70" xfId="0" applyFont="1" applyFill="1" applyBorder="1" applyAlignment="1">
      <alignment horizontal="left" vertical="center"/>
    </xf>
    <xf numFmtId="0" fontId="10" fillId="4" borderId="73" xfId="0" applyFont="1" applyFill="1" applyBorder="1"/>
    <xf numFmtId="0" fontId="13" fillId="4" borderId="71" xfId="0" applyFont="1" applyFill="1" applyBorder="1" applyAlignment="1">
      <alignment horizontal="left" vertical="center"/>
    </xf>
    <xf numFmtId="2" fontId="14" fillId="0" borderId="0" xfId="0" applyNumberFormat="1" applyFont="1" applyFill="1" applyProtection="1">
      <protection locked="0"/>
    </xf>
    <xf numFmtId="0" fontId="10" fillId="0" borderId="0" xfId="9" applyFont="1" applyFill="1" applyAlignment="1" applyProtection="1">
      <alignment vertical="center"/>
      <protection locked="0"/>
    </xf>
    <xf numFmtId="0" fontId="13" fillId="0" borderId="0" xfId="0" applyFont="1" applyBorder="1" applyAlignment="1">
      <alignment wrapText="1"/>
    </xf>
    <xf numFmtId="0" fontId="14" fillId="5" borderId="17" xfId="0" applyFont="1" applyFill="1" applyBorder="1" applyAlignment="1" applyProtection="1">
      <alignment horizontal="center" vertical="top" wrapText="1"/>
      <protection locked="0"/>
    </xf>
    <xf numFmtId="0" fontId="14" fillId="5" borderId="38" xfId="0" applyFont="1" applyFill="1" applyBorder="1" applyAlignment="1" applyProtection="1">
      <alignment horizontal="center" vertical="top" wrapText="1"/>
      <protection locked="0"/>
    </xf>
    <xf numFmtId="0" fontId="14" fillId="0" borderId="46" xfId="0" applyFont="1" applyFill="1" applyBorder="1" applyAlignment="1" applyProtection="1">
      <alignment horizontal="center" vertical="top" wrapText="1"/>
      <protection locked="0"/>
    </xf>
    <xf numFmtId="14" fontId="14" fillId="0" borderId="46" xfId="0" applyNumberFormat="1" applyFont="1" applyFill="1" applyBorder="1" applyAlignment="1" applyProtection="1">
      <alignment horizontal="center" vertical="top" wrapText="1"/>
      <protection locked="0"/>
    </xf>
    <xf numFmtId="4" fontId="14" fillId="6" borderId="38" xfId="0" applyNumberFormat="1" applyFont="1" applyFill="1" applyBorder="1" applyAlignment="1" applyProtection="1">
      <alignment horizontal="center" vertical="top" wrapText="1"/>
    </xf>
    <xf numFmtId="0" fontId="21" fillId="0" borderId="0" xfId="0" applyFont="1" applyFill="1" applyBorder="1" applyAlignment="1" applyProtection="1">
      <alignment horizontal="center" vertical="top" wrapText="1"/>
    </xf>
    <xf numFmtId="0" fontId="14" fillId="0" borderId="13" xfId="0" applyFont="1" applyFill="1" applyBorder="1" applyAlignment="1" applyProtection="1">
      <alignment horizontal="center"/>
      <protection locked="0"/>
    </xf>
    <xf numFmtId="0" fontId="12" fillId="0" borderId="0" xfId="0" applyFont="1"/>
    <xf numFmtId="0" fontId="49" fillId="0" borderId="0" xfId="0" applyFont="1" applyProtection="1">
      <protection locked="0"/>
    </xf>
    <xf numFmtId="164" fontId="14" fillId="0" borderId="0" xfId="3" applyFont="1" applyProtection="1">
      <protection locked="0"/>
    </xf>
    <xf numFmtId="0" fontId="13" fillId="7" borderId="0" xfId="4" applyFont="1" applyFill="1" applyBorder="1" applyAlignment="1"/>
    <xf numFmtId="0" fontId="13" fillId="0" borderId="0" xfId="4" applyFont="1" applyFill="1" applyBorder="1" applyAlignment="1">
      <alignment horizontal="left"/>
    </xf>
    <xf numFmtId="0" fontId="13" fillId="0" borderId="0" xfId="4" applyFont="1" applyFill="1" applyBorder="1" applyAlignment="1"/>
    <xf numFmtId="0" fontId="12" fillId="2" borderId="0" xfId="5" applyFont="1" applyFill="1" applyBorder="1" applyAlignment="1">
      <alignment horizontal="center" vertical="center" wrapText="1"/>
    </xf>
    <xf numFmtId="0" fontId="13" fillId="2" borderId="0" xfId="5" applyFont="1" applyFill="1" applyBorder="1" applyAlignment="1">
      <alignment vertical="center"/>
    </xf>
    <xf numFmtId="0" fontId="13" fillId="0" borderId="0" xfId="6" applyFont="1" applyFill="1" applyBorder="1" applyAlignment="1">
      <alignment horizontal="left"/>
    </xf>
    <xf numFmtId="49" fontId="13" fillId="0" borderId="0" xfId="6" applyNumberFormat="1" applyFont="1" applyFill="1" applyBorder="1" applyAlignment="1">
      <alignment horizontal="left"/>
    </xf>
    <xf numFmtId="0" fontId="13" fillId="0" borderId="0" xfId="6" applyFont="1" applyFill="1" applyBorder="1" applyAlignment="1">
      <alignment horizontal="left" vertical="center"/>
    </xf>
    <xf numFmtId="0" fontId="13" fillId="5" borderId="0" xfId="6" applyFont="1" applyFill="1" applyBorder="1" applyAlignment="1">
      <alignment horizontal="left"/>
    </xf>
    <xf numFmtId="0" fontId="13" fillId="0" borderId="0" xfId="8" applyFont="1" applyFill="1" applyBorder="1" applyAlignment="1">
      <alignment horizontal="left" vertical="center"/>
    </xf>
    <xf numFmtId="0" fontId="13" fillId="0" borderId="0" xfId="0" applyFont="1" applyFill="1" applyBorder="1" applyAlignment="1">
      <alignment horizontal="left"/>
    </xf>
    <xf numFmtId="0" fontId="13" fillId="5" borderId="0" xfId="0" applyFont="1" applyFill="1" applyBorder="1" applyAlignment="1">
      <alignment horizontal="left"/>
    </xf>
    <xf numFmtId="0" fontId="13" fillId="0" borderId="0" xfId="0" applyFont="1" applyFill="1" applyBorder="1" applyAlignment="1">
      <alignment vertical="center" wrapText="1"/>
    </xf>
    <xf numFmtId="0" fontId="13" fillId="0" borderId="0" xfId="0" applyFont="1" applyFill="1" applyBorder="1" applyAlignment="1">
      <alignment horizontal="left" vertical="center"/>
    </xf>
    <xf numFmtId="0" fontId="6" fillId="0" borderId="0" xfId="9" applyFont="1" applyFill="1" applyAlignment="1" applyProtection="1">
      <alignment vertical="center"/>
    </xf>
    <xf numFmtId="0" fontId="10" fillId="0" borderId="0" xfId="9" applyFont="1" applyFill="1" applyAlignment="1" applyProtection="1">
      <alignment vertical="center"/>
    </xf>
    <xf numFmtId="164" fontId="13" fillId="0" borderId="0" xfId="0" applyNumberFormat="1" applyFont="1"/>
    <xf numFmtId="0" fontId="13" fillId="0" borderId="0" xfId="5" applyFont="1" applyAlignment="1">
      <alignment horizontal="center"/>
    </xf>
    <xf numFmtId="0" fontId="13" fillId="0" borderId="0" xfId="5" applyFont="1"/>
    <xf numFmtId="0" fontId="13" fillId="0" borderId="0" xfId="5" applyFont="1" applyFill="1" applyBorder="1" applyAlignment="1"/>
    <xf numFmtId="0" fontId="13" fillId="0" borderId="0" xfId="5" applyFont="1" applyFill="1" applyBorder="1" applyAlignment="1">
      <alignment horizontal="left"/>
    </xf>
    <xf numFmtId="0" fontId="13" fillId="0" borderId="0" xfId="5" applyFont="1" applyAlignment="1">
      <alignment horizontal="left"/>
    </xf>
    <xf numFmtId="0" fontId="13" fillId="6" borderId="0" xfId="5" applyFont="1" applyFill="1"/>
    <xf numFmtId="0" fontId="12" fillId="0" borderId="0" xfId="5" applyFont="1"/>
    <xf numFmtId="0" fontId="13" fillId="2" borderId="0" xfId="5" applyFont="1" applyFill="1" applyAlignment="1">
      <alignment horizontal="left"/>
    </xf>
    <xf numFmtId="0" fontId="13" fillId="7" borderId="0" xfId="5" applyFont="1" applyFill="1"/>
    <xf numFmtId="0" fontId="12" fillId="5" borderId="0" xfId="5" applyFont="1" applyFill="1" applyAlignment="1">
      <alignment horizontal="left"/>
    </xf>
    <xf numFmtId="0" fontId="13" fillId="5" borderId="0" xfId="5" applyFont="1" applyFill="1"/>
    <xf numFmtId="0" fontId="13" fillId="5" borderId="0" xfId="5" applyFont="1" applyFill="1" applyAlignment="1">
      <alignment horizontal="left"/>
    </xf>
    <xf numFmtId="0" fontId="13" fillId="5" borderId="0" xfId="5" applyFont="1" applyFill="1" applyBorder="1" applyAlignment="1">
      <alignment horizontal="left"/>
    </xf>
    <xf numFmtId="0" fontId="13" fillId="0" borderId="0" xfId="5" applyFont="1" applyFill="1"/>
    <xf numFmtId="0" fontId="14" fillId="0" borderId="0" xfId="5" applyFont="1" applyAlignment="1">
      <alignment horizontal="left"/>
    </xf>
    <xf numFmtId="0" fontId="13" fillId="0" borderId="0" xfId="5" quotePrefix="1" applyFont="1" applyFill="1" applyAlignment="1">
      <alignment horizontal="left"/>
    </xf>
    <xf numFmtId="0" fontId="14" fillId="0" borderId="0" xfId="0" applyFont="1" applyFill="1"/>
    <xf numFmtId="0" fontId="14" fillId="0" borderId="0" xfId="0" applyFont="1" applyFill="1" applyBorder="1"/>
    <xf numFmtId="0" fontId="6" fillId="0" borderId="0" xfId="0" applyFont="1" applyFill="1" applyBorder="1" applyAlignment="1" applyProtection="1">
      <alignment wrapText="1"/>
    </xf>
    <xf numFmtId="3" fontId="11" fillId="0" borderId="0" xfId="0" applyNumberFormat="1" applyFont="1" applyFill="1" applyBorder="1" applyAlignment="1" applyProtection="1">
      <alignment horizontal="center" vertical="center" wrapText="1"/>
    </xf>
    <xf numFmtId="9" fontId="14" fillId="0" borderId="0" xfId="12" applyFont="1" applyProtection="1">
      <protection locked="0"/>
    </xf>
    <xf numFmtId="0" fontId="14" fillId="0" borderId="0" xfId="0" applyFont="1" applyFill="1" applyBorder="1" applyAlignment="1" applyProtection="1">
      <alignment horizontal="left"/>
      <protection locked="0"/>
    </xf>
    <xf numFmtId="2" fontId="14" fillId="0" borderId="0" xfId="0" applyNumberFormat="1" applyFont="1" applyProtection="1">
      <protection locked="0"/>
    </xf>
    <xf numFmtId="0" fontId="14" fillId="0" borderId="0" xfId="0" applyFont="1" applyAlignment="1">
      <alignment horizontal="center"/>
    </xf>
    <xf numFmtId="0" fontId="67" fillId="0" borderId="0" xfId="0" applyFont="1"/>
    <xf numFmtId="0" fontId="14" fillId="0" borderId="0" xfId="0" applyFont="1" applyAlignment="1">
      <alignment horizontal="right"/>
    </xf>
    <xf numFmtId="0" fontId="9" fillId="0" borderId="0" xfId="0" applyFont="1" applyAlignment="1">
      <alignment horizontal="centerContinuous"/>
    </xf>
    <xf numFmtId="0" fontId="9" fillId="0" borderId="0" xfId="0"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Border="1" applyAlignment="1">
      <alignment horizontal="left" wrapText="1"/>
    </xf>
    <xf numFmtId="0" fontId="14" fillId="0" borderId="0" xfId="0" applyFont="1" applyFill="1" applyAlignment="1">
      <alignment horizontal="center"/>
    </xf>
    <xf numFmtId="0" fontId="11" fillId="8" borderId="0" xfId="0" applyFont="1" applyFill="1" applyBorder="1" applyAlignment="1">
      <alignment horizontal="right" vertical="center" wrapText="1"/>
    </xf>
    <xf numFmtId="0" fontId="14" fillId="8" borderId="0" xfId="0" applyFont="1" applyFill="1" applyBorder="1" applyAlignment="1" applyProtection="1">
      <alignment horizontal="center"/>
      <protection locked="0"/>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1" fillId="0" borderId="0" xfId="0" applyFont="1" applyFill="1" applyBorder="1" applyAlignment="1">
      <alignment horizontal="left" wrapText="1"/>
    </xf>
    <xf numFmtId="0" fontId="67" fillId="0" borderId="0" xfId="0" applyFont="1" applyFill="1"/>
    <xf numFmtId="0" fontId="11" fillId="0" borderId="0" xfId="0" applyFont="1" applyFill="1" applyBorder="1" applyAlignment="1">
      <alignment horizontal="right" wrapText="1"/>
    </xf>
    <xf numFmtId="0" fontId="11" fillId="5" borderId="12"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4" fillId="8" borderId="12" xfId="0" applyFont="1" applyFill="1" applyBorder="1"/>
    <xf numFmtId="0" fontId="11" fillId="0" borderId="0" xfId="0" applyFont="1" applyAlignment="1">
      <alignment vertical="center"/>
    </xf>
    <xf numFmtId="0" fontId="11" fillId="0" borderId="0" xfId="0" applyFont="1" applyBorder="1" applyAlignment="1">
      <alignment vertical="center"/>
    </xf>
    <xf numFmtId="0" fontId="14" fillId="0" borderId="53" xfId="0" applyFont="1" applyBorder="1" applyProtection="1">
      <protection locked="0"/>
    </xf>
    <xf numFmtId="0" fontId="14" fillId="5" borderId="12" xfId="0" applyFont="1" applyFill="1" applyBorder="1"/>
    <xf numFmtId="0" fontId="14" fillId="0" borderId="0" xfId="0" applyFont="1" applyBorder="1" applyAlignment="1">
      <alignment horizontal="left"/>
    </xf>
    <xf numFmtId="0" fontId="67" fillId="0" borderId="0" xfId="0" applyFont="1" applyBorder="1"/>
    <xf numFmtId="0" fontId="14" fillId="0" borderId="0" xfId="0" applyFont="1" applyFill="1" applyBorder="1" applyAlignment="1">
      <alignment horizontal="center"/>
    </xf>
    <xf numFmtId="0" fontId="11" fillId="0" borderId="0" xfId="0" applyFont="1" applyBorder="1" applyAlignment="1">
      <alignment wrapText="1"/>
    </xf>
    <xf numFmtId="0" fontId="67" fillId="0" borderId="0" xfId="0" applyFont="1" applyAlignment="1">
      <alignment horizontal="center"/>
    </xf>
    <xf numFmtId="0" fontId="11" fillId="0" borderId="0" xfId="0" applyFont="1" applyBorder="1" applyAlignment="1">
      <alignment horizontal="right"/>
    </xf>
    <xf numFmtId="0" fontId="11" fillId="0" borderId="0" xfId="0" applyFont="1" applyBorder="1" applyAlignment="1">
      <alignment horizontal="center"/>
    </xf>
    <xf numFmtId="0" fontId="14" fillId="0" borderId="0" xfId="0" applyFont="1" applyBorder="1" applyAlignment="1">
      <alignment horizontal="center"/>
    </xf>
    <xf numFmtId="0" fontId="14" fillId="0" borderId="0" xfId="0" applyFont="1" applyBorder="1" applyAlignment="1">
      <alignment horizontal="centerContinuous"/>
    </xf>
    <xf numFmtId="0" fontId="14" fillId="0" borderId="0" xfId="0" applyFont="1" applyFill="1" applyBorder="1" applyAlignment="1"/>
    <xf numFmtId="0" fontId="14" fillId="0" borderId="0" xfId="0" applyFont="1" applyFill="1" applyBorder="1" applyAlignment="1">
      <alignment horizontal="centerContinuous"/>
    </xf>
    <xf numFmtId="0" fontId="14" fillId="0" borderId="0" xfId="0" applyFont="1" applyBorder="1" applyAlignment="1"/>
    <xf numFmtId="0" fontId="11" fillId="5" borderId="15" xfId="0" applyFont="1" applyFill="1" applyBorder="1" applyAlignment="1">
      <alignment horizontal="center" vertical="center" textRotation="90" wrapText="1"/>
    </xf>
    <xf numFmtId="0" fontId="13" fillId="0" borderId="0"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15" xfId="0" applyFont="1" applyFill="1" applyBorder="1" applyAlignment="1">
      <alignment horizontal="center" vertical="center"/>
    </xf>
    <xf numFmtId="0" fontId="13" fillId="8" borderId="15" xfId="0" applyFont="1" applyFill="1" applyBorder="1" applyAlignment="1">
      <alignment horizontal="center" vertical="center"/>
    </xf>
    <xf numFmtId="0" fontId="13" fillId="5" borderId="0" xfId="0" applyFont="1" applyFill="1" applyAlignment="1">
      <alignment horizontal="center" vertical="center"/>
    </xf>
    <xf numFmtId="0" fontId="13" fillId="2" borderId="29" xfId="0" applyFont="1" applyFill="1" applyBorder="1" applyAlignment="1">
      <alignment horizontal="center" vertical="center"/>
    </xf>
    <xf numFmtId="0" fontId="13" fillId="2" borderId="15" xfId="0" applyFont="1" applyFill="1" applyBorder="1" applyAlignment="1">
      <alignment horizontal="center" vertical="center"/>
    </xf>
    <xf numFmtId="0" fontId="13" fillId="5" borderId="29" xfId="0" applyFont="1" applyFill="1" applyBorder="1" applyAlignment="1">
      <alignment horizontal="center" vertical="center"/>
    </xf>
    <xf numFmtId="0" fontId="13" fillId="8" borderId="0" xfId="0" applyFont="1" applyFill="1" applyAlignment="1">
      <alignment horizontal="center" vertical="center"/>
    </xf>
    <xf numFmtId="0" fontId="64" fillId="8" borderId="22" xfId="0" applyFont="1" applyFill="1" applyBorder="1" applyAlignment="1">
      <alignment horizontal="center" vertical="center"/>
    </xf>
    <xf numFmtId="0" fontId="64" fillId="8" borderId="29" xfId="0" applyFont="1" applyFill="1" applyBorder="1" applyAlignment="1">
      <alignment vertical="center"/>
    </xf>
    <xf numFmtId="0" fontId="64" fillId="8" borderId="53" xfId="0" applyFont="1" applyFill="1" applyBorder="1" applyAlignment="1">
      <alignment horizontal="center" vertical="center"/>
    </xf>
    <xf numFmtId="0" fontId="64" fillId="8" borderId="22" xfId="0" applyFont="1" applyFill="1" applyBorder="1" applyAlignment="1">
      <alignment vertical="center"/>
    </xf>
    <xf numFmtId="0" fontId="64" fillId="5" borderId="15" xfId="0" applyFont="1" applyFill="1" applyBorder="1" applyAlignment="1">
      <alignment vertical="center"/>
    </xf>
    <xf numFmtId="0" fontId="13" fillId="8" borderId="22" xfId="0" applyFont="1" applyFill="1" applyBorder="1" applyAlignment="1">
      <alignment horizontal="center" vertical="center"/>
    </xf>
    <xf numFmtId="0" fontId="13" fillId="8" borderId="29" xfId="0" applyFont="1" applyFill="1" applyBorder="1" applyAlignment="1">
      <alignment horizontal="center" vertical="center"/>
    </xf>
    <xf numFmtId="0" fontId="13" fillId="0" borderId="0" xfId="0" applyFont="1" applyAlignment="1">
      <alignment horizontal="center" vertical="center"/>
    </xf>
    <xf numFmtId="0" fontId="13" fillId="0" borderId="0" xfId="0" applyFont="1" applyBorder="1" applyAlignment="1">
      <alignment horizontal="center" vertical="center"/>
    </xf>
    <xf numFmtId="0" fontId="11" fillId="5" borderId="37" xfId="0" applyFont="1" applyFill="1" applyBorder="1" applyAlignment="1">
      <alignment horizontal="center" vertical="center" textRotation="90" wrapText="1"/>
    </xf>
    <xf numFmtId="0" fontId="11" fillId="5" borderId="75" xfId="0" applyFont="1" applyFill="1" applyBorder="1" applyAlignment="1">
      <alignment horizontal="center" vertical="center" textRotation="90" wrapText="1"/>
    </xf>
    <xf numFmtId="0" fontId="11" fillId="5" borderId="37" xfId="0" applyFont="1" applyFill="1" applyBorder="1" applyAlignment="1">
      <alignment horizontal="center" vertical="center" wrapText="1"/>
    </xf>
    <xf numFmtId="0" fontId="11" fillId="5" borderId="76"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77"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5" borderId="78" xfId="0" applyFont="1" applyFill="1" applyBorder="1" applyAlignment="1">
      <alignment horizontal="center" vertical="center" wrapText="1"/>
    </xf>
    <xf numFmtId="0" fontId="11" fillId="5" borderId="75"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4" fillId="0" borderId="17" xfId="0" applyFont="1" applyFill="1" applyBorder="1" applyProtection="1">
      <protection locked="0"/>
    </xf>
    <xf numFmtId="0" fontId="14" fillId="0" borderId="38" xfId="0" applyFont="1" applyFill="1" applyBorder="1" applyProtection="1">
      <protection locked="0"/>
    </xf>
    <xf numFmtId="0" fontId="14" fillId="0" borderId="17" xfId="0" applyFont="1" applyBorder="1" applyProtection="1">
      <protection locked="0"/>
    </xf>
    <xf numFmtId="49" fontId="14" fillId="0" borderId="40" xfId="0" applyNumberFormat="1" applyFont="1" applyFill="1" applyBorder="1" applyAlignment="1" applyProtection="1">
      <alignment horizontal="center"/>
      <protection locked="0"/>
    </xf>
    <xf numFmtId="49" fontId="14" fillId="0" borderId="13" xfId="0" applyNumberFormat="1" applyFont="1" applyFill="1" applyBorder="1" applyAlignment="1" applyProtection="1">
      <alignment horizontal="center"/>
      <protection locked="0"/>
    </xf>
    <xf numFmtId="0" fontId="14" fillId="0" borderId="17" xfId="0" applyFont="1" applyBorder="1" applyAlignment="1" applyProtection="1">
      <alignment horizontal="center"/>
      <protection locked="0"/>
    </xf>
    <xf numFmtId="0" fontId="14" fillId="0" borderId="43" xfId="0" applyFont="1" applyFill="1" applyBorder="1" applyAlignment="1" applyProtection="1">
      <alignment horizontal="center"/>
      <protection locked="0"/>
    </xf>
    <xf numFmtId="0" fontId="14" fillId="0" borderId="17" xfId="0" applyFont="1" applyFill="1" applyBorder="1" applyAlignment="1" applyProtection="1">
      <protection locked="0"/>
    </xf>
    <xf numFmtId="0" fontId="14" fillId="0" borderId="38" xfId="0" applyFont="1" applyBorder="1" applyAlignment="1" applyProtection="1">
      <alignment horizontal="center"/>
      <protection locked="0"/>
    </xf>
    <xf numFmtId="0" fontId="14" fillId="0" borderId="18" xfId="0" applyFont="1" applyFill="1" applyBorder="1" applyProtection="1">
      <protection locked="0"/>
    </xf>
    <xf numFmtId="0" fontId="14" fillId="0" borderId="38" xfId="0" applyFont="1" applyFill="1" applyBorder="1" applyAlignment="1" applyProtection="1">
      <protection locked="0"/>
    </xf>
    <xf numFmtId="0" fontId="14" fillId="0" borderId="68" xfId="0" applyFont="1" applyFill="1" applyBorder="1" applyProtection="1">
      <protection locked="0"/>
    </xf>
    <xf numFmtId="0" fontId="14" fillId="0" borderId="74" xfId="0" applyFont="1" applyFill="1" applyBorder="1" applyProtection="1">
      <protection locked="0"/>
    </xf>
    <xf numFmtId="0" fontId="14" fillId="0" borderId="68" xfId="0" applyFont="1" applyBorder="1" applyProtection="1">
      <protection locked="0"/>
    </xf>
    <xf numFmtId="0" fontId="14" fillId="0" borderId="63" xfId="0" applyFont="1" applyFill="1" applyBorder="1" applyProtection="1">
      <protection locked="0"/>
    </xf>
    <xf numFmtId="0" fontId="14" fillId="0" borderId="63" xfId="0" applyFont="1" applyFill="1" applyBorder="1" applyAlignment="1" applyProtection="1">
      <alignment horizontal="center"/>
      <protection locked="0"/>
    </xf>
    <xf numFmtId="49" fontId="14" fillId="0" borderId="41" xfId="0" applyNumberFormat="1" applyFont="1" applyFill="1" applyBorder="1" applyAlignment="1" applyProtection="1">
      <alignment horizontal="center"/>
      <protection locked="0"/>
    </xf>
    <xf numFmtId="49" fontId="14" fillId="0" borderId="63" xfId="0" applyNumberFormat="1" applyFont="1" applyFill="1" applyBorder="1" applyAlignment="1" applyProtection="1">
      <alignment horizontal="center"/>
      <protection locked="0"/>
    </xf>
    <xf numFmtId="0" fontId="14" fillId="0" borderId="80" xfId="0" applyFont="1" applyFill="1" applyBorder="1" applyAlignment="1" applyProtection="1">
      <alignment horizontal="center"/>
      <protection locked="0"/>
    </xf>
    <xf numFmtId="0" fontId="14" fillId="0" borderId="68" xfId="0" applyFont="1" applyFill="1" applyBorder="1" applyAlignment="1" applyProtection="1">
      <protection locked="0"/>
    </xf>
    <xf numFmtId="0" fontId="14" fillId="0" borderId="74" xfId="0" applyFont="1" applyBorder="1" applyAlignment="1" applyProtection="1">
      <alignment horizontal="center"/>
      <protection locked="0"/>
    </xf>
    <xf numFmtId="0" fontId="14" fillId="0" borderId="81" xfId="0" applyFont="1" applyFill="1" applyBorder="1" applyProtection="1">
      <protection locked="0"/>
    </xf>
    <xf numFmtId="0" fontId="14" fillId="0" borderId="74" xfId="0" applyFont="1" applyFill="1" applyBorder="1" applyAlignment="1" applyProtection="1">
      <protection locked="0"/>
    </xf>
    <xf numFmtId="0" fontId="6" fillId="0" borderId="0" xfId="0" applyFont="1" applyBorder="1" applyAlignment="1">
      <alignment horizontal="right"/>
    </xf>
    <xf numFmtId="0" fontId="6" fillId="0" borderId="0" xfId="0" applyFont="1" applyBorder="1" applyAlignment="1">
      <alignment horizontal="center"/>
    </xf>
    <xf numFmtId="10" fontId="11" fillId="0" borderId="0" xfId="0" applyNumberFormat="1" applyFont="1" applyBorder="1" applyAlignment="1">
      <alignment horizontal="center"/>
    </xf>
    <xf numFmtId="0" fontId="14" fillId="0" borderId="0" xfId="0" quotePrefix="1" applyFont="1"/>
    <xf numFmtId="0" fontId="11" fillId="0" borderId="0" xfId="0" applyFont="1" applyFill="1" applyBorder="1" applyAlignment="1"/>
    <xf numFmtId="0" fontId="11" fillId="0" borderId="0" xfId="0" applyFont="1" applyFill="1" applyBorder="1" applyAlignment="1">
      <alignment horizontal="center"/>
    </xf>
    <xf numFmtId="0" fontId="11" fillId="5" borderId="0" xfId="0" applyFont="1" applyFill="1" applyAlignment="1">
      <alignment horizontal="center"/>
    </xf>
    <xf numFmtId="0" fontId="14" fillId="5" borderId="0" xfId="0" applyFont="1" applyFill="1"/>
    <xf numFmtId="0" fontId="11" fillId="5" borderId="0" xfId="0" applyFont="1" applyFill="1" applyAlignment="1">
      <alignment horizontal="right"/>
    </xf>
    <xf numFmtId="0" fontId="11" fillId="5" borderId="0" xfId="0" applyFont="1" applyFill="1" applyAlignment="1"/>
    <xf numFmtId="0" fontId="14" fillId="5" borderId="0" xfId="0" applyFont="1" applyFill="1" applyAlignment="1"/>
    <xf numFmtId="0" fontId="11" fillId="5" borderId="0" xfId="0" applyFont="1" applyFill="1"/>
    <xf numFmtId="0" fontId="11" fillId="5" borderId="0" xfId="0" applyFont="1" applyFill="1" applyAlignment="1">
      <alignment horizontal="left"/>
    </xf>
    <xf numFmtId="0" fontId="47" fillId="0" borderId="0" xfId="0" applyFont="1" applyAlignment="1">
      <alignment horizontal="right"/>
    </xf>
    <xf numFmtId="0" fontId="14" fillId="0" borderId="0" xfId="0" applyFont="1" applyAlignment="1"/>
    <xf numFmtId="0" fontId="11" fillId="0" borderId="0" xfId="0" applyFont="1" applyAlignment="1">
      <alignment horizontal="right" indent="1"/>
    </xf>
    <xf numFmtId="0" fontId="14" fillId="0" borderId="0" xfId="0" applyFont="1" applyAlignment="1">
      <alignment horizontal="left"/>
    </xf>
    <xf numFmtId="49" fontId="14" fillId="0" borderId="0" xfId="0" applyNumberFormat="1" applyFont="1" applyAlignment="1">
      <alignment horizontal="left"/>
    </xf>
    <xf numFmtId="0" fontId="13" fillId="0" borderId="0" xfId="0" applyFont="1" applyAlignment="1">
      <alignment horizontal="left" vertical="center"/>
    </xf>
    <xf numFmtId="49" fontId="14" fillId="0" borderId="0" xfId="0" applyNumberFormat="1" applyFont="1" applyFill="1" applyBorder="1" applyAlignment="1"/>
    <xf numFmtId="0" fontId="14" fillId="0" borderId="0" xfId="0" quotePrefix="1" applyFont="1" applyFill="1" applyBorder="1" applyAlignment="1">
      <alignment horizontal="center"/>
    </xf>
    <xf numFmtId="0" fontId="14" fillId="0" borderId="0" xfId="0" quotePrefix="1" applyFont="1" applyAlignment="1">
      <alignment horizontal="center"/>
    </xf>
    <xf numFmtId="0" fontId="14" fillId="0" borderId="0" xfId="0" applyFont="1" applyFill="1" applyAlignment="1">
      <alignment horizontal="left"/>
    </xf>
    <xf numFmtId="0" fontId="14" fillId="0" borderId="0" xfId="0" applyFont="1" applyFill="1" applyBorder="1" applyAlignment="1">
      <alignment horizontal="center" vertical="center" wrapText="1"/>
    </xf>
    <xf numFmtId="0" fontId="14" fillId="0" borderId="37" xfId="0" applyFont="1" applyFill="1" applyBorder="1" applyProtection="1">
      <protection locked="0"/>
    </xf>
    <xf numFmtId="0" fontId="14" fillId="0" borderId="75" xfId="0" applyFont="1" applyFill="1" applyBorder="1" applyProtection="1">
      <protection locked="0"/>
    </xf>
    <xf numFmtId="0" fontId="14" fillId="0" borderId="14" xfId="0" applyFont="1" applyFill="1" applyBorder="1" applyProtection="1">
      <protection locked="0"/>
    </xf>
    <xf numFmtId="0" fontId="14" fillId="0" borderId="14" xfId="0" applyFont="1" applyFill="1" applyBorder="1" applyAlignment="1" applyProtection="1">
      <alignment horizontal="center"/>
      <protection locked="0"/>
    </xf>
    <xf numFmtId="0" fontId="14" fillId="0" borderId="37" xfId="6" applyFont="1" applyFill="1" applyBorder="1" applyProtection="1">
      <protection locked="0"/>
    </xf>
    <xf numFmtId="0" fontId="14" fillId="0" borderId="14" xfId="6" applyFont="1" applyFill="1" applyBorder="1" applyProtection="1">
      <protection locked="0"/>
    </xf>
    <xf numFmtId="49" fontId="14" fillId="0" borderId="14" xfId="0" applyNumberFormat="1" applyFont="1" applyFill="1" applyBorder="1" applyAlignment="1" applyProtection="1">
      <alignment horizontal="center"/>
      <protection locked="0"/>
    </xf>
    <xf numFmtId="0" fontId="14" fillId="0" borderId="37" xfId="0" applyFont="1" applyFill="1" applyBorder="1" applyAlignment="1" applyProtection="1">
      <protection locked="0"/>
    </xf>
    <xf numFmtId="0" fontId="14" fillId="0" borderId="75" xfId="0" applyFont="1" applyFill="1" applyBorder="1" applyAlignment="1" applyProtection="1">
      <protection locked="0"/>
    </xf>
    <xf numFmtId="0" fontId="14" fillId="0" borderId="0" xfId="0" applyFont="1" applyAlignment="1">
      <alignment horizontal="right" indent="1"/>
    </xf>
    <xf numFmtId="0" fontId="14" fillId="0" borderId="37" xfId="0" applyFont="1" applyFill="1" applyBorder="1" applyAlignment="1" applyProtection="1">
      <alignment horizontal="center"/>
      <protection locked="0"/>
    </xf>
    <xf numFmtId="0" fontId="14" fillId="0" borderId="82" xfId="0" applyFont="1" applyFill="1" applyBorder="1" applyAlignment="1" applyProtection="1">
      <alignment horizontal="center"/>
      <protection locked="0"/>
    </xf>
    <xf numFmtId="0" fontId="14" fillId="0" borderId="75" xfId="0" applyFont="1" applyFill="1" applyBorder="1" applyAlignment="1" applyProtection="1">
      <alignment horizontal="center"/>
      <protection locked="0"/>
    </xf>
    <xf numFmtId="0" fontId="14" fillId="0" borderId="77" xfId="0" applyFont="1" applyFill="1" applyBorder="1" applyProtection="1">
      <protection locked="0"/>
    </xf>
    <xf numFmtId="0" fontId="14" fillId="0" borderId="83" xfId="0" applyFont="1" applyFill="1" applyBorder="1" applyProtection="1">
      <protection locked="0"/>
    </xf>
    <xf numFmtId="0" fontId="14" fillId="0" borderId="0" xfId="6" applyFont="1" applyFill="1" applyBorder="1" applyAlignment="1">
      <alignment horizontal="left" vertical="center"/>
    </xf>
    <xf numFmtId="0" fontId="14" fillId="0" borderId="0" xfId="6" applyFont="1" applyFill="1" applyBorder="1" applyAlignment="1">
      <alignment horizontal="left"/>
    </xf>
    <xf numFmtId="0" fontId="10" fillId="0" borderId="0" xfId="0" applyFont="1" applyBorder="1" applyAlignment="1">
      <alignment horizontal="left"/>
    </xf>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0" fontId="13" fillId="2" borderId="0" xfId="5" applyFont="1" applyFill="1" applyBorder="1" applyAlignment="1">
      <alignment horizontal="left"/>
    </xf>
    <xf numFmtId="0" fontId="13" fillId="5" borderId="0" xfId="11" applyFont="1" applyFill="1" applyBorder="1" applyAlignment="1">
      <alignment horizontal="left"/>
    </xf>
    <xf numFmtId="0" fontId="13" fillId="0" borderId="0" xfId="0" applyFont="1" applyFill="1" applyBorder="1" applyAlignment="1" applyProtection="1">
      <alignment horizontal="left" vertical="top"/>
    </xf>
    <xf numFmtId="0" fontId="13" fillId="5" borderId="0" xfId="0" applyFont="1" applyFill="1" applyBorder="1" applyAlignment="1">
      <alignment horizontal="left" vertical="center"/>
    </xf>
    <xf numFmtId="0" fontId="13" fillId="0" borderId="0" xfId="0" applyFont="1" applyFill="1" applyBorder="1" applyAlignment="1" applyProtection="1">
      <alignment horizontal="left" vertical="top"/>
      <protection locked="0"/>
    </xf>
    <xf numFmtId="0" fontId="13" fillId="0" borderId="0" xfId="0" applyFont="1" applyBorder="1" applyAlignment="1" applyProtection="1">
      <alignment horizontal="left"/>
      <protection locked="0"/>
    </xf>
    <xf numFmtId="0" fontId="13" fillId="0" borderId="0" xfId="9"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xf>
    <xf numFmtId="0" fontId="13" fillId="0" borderId="0" xfId="0" quotePrefix="1" applyFont="1" applyFill="1" applyBorder="1" applyAlignment="1" applyProtection="1">
      <alignment horizontal="left" vertical="center"/>
    </xf>
    <xf numFmtId="0" fontId="14" fillId="0" borderId="0" xfId="0" applyFont="1" applyAlignment="1">
      <alignment horizontal="left" vertical="center"/>
    </xf>
    <xf numFmtId="0" fontId="71" fillId="0" borderId="0" xfId="0" applyFont="1" applyFill="1" applyBorder="1" applyAlignment="1">
      <alignment horizontal="left" vertical="center"/>
    </xf>
    <xf numFmtId="0" fontId="10" fillId="0" borderId="0" xfId="0" applyFont="1" applyFill="1" applyBorder="1" applyAlignment="1">
      <alignment vertical="center"/>
    </xf>
    <xf numFmtId="14" fontId="13" fillId="0" borderId="0" xfId="0" applyNumberFormat="1" applyFont="1" applyFill="1" applyBorder="1" applyAlignment="1">
      <alignment horizontal="left" vertical="center"/>
    </xf>
    <xf numFmtId="3" fontId="13" fillId="0" borderId="0" xfId="0" applyNumberFormat="1" applyFont="1" applyFill="1" applyBorder="1" applyAlignment="1" applyProtection="1">
      <alignment horizontal="left" vertical="center"/>
    </xf>
    <xf numFmtId="0" fontId="13" fillId="0" borderId="0" xfId="0" applyFont="1" applyFill="1" applyBorder="1" applyAlignment="1" applyProtection="1">
      <alignment horizontal="left"/>
    </xf>
    <xf numFmtId="0" fontId="13" fillId="5" borderId="0" xfId="0" applyFont="1" applyFill="1" applyBorder="1" applyAlignment="1" applyProtection="1">
      <alignment horizontal="left" vertical="top"/>
      <protection locked="0"/>
    </xf>
    <xf numFmtId="0" fontId="14" fillId="0" borderId="0" xfId="0" applyFont="1" applyBorder="1" applyAlignment="1" applyProtection="1">
      <alignment horizontal="center" vertical="top" wrapText="1"/>
    </xf>
    <xf numFmtId="0" fontId="14" fillId="0" borderId="0" xfId="0" applyFont="1" applyProtection="1"/>
    <xf numFmtId="0" fontId="14" fillId="0" borderId="0" xfId="0" applyFont="1" applyFill="1" applyBorder="1" applyProtection="1"/>
    <xf numFmtId="0" fontId="14" fillId="0" borderId="0" xfId="0" applyFont="1" applyBorder="1" applyProtection="1"/>
    <xf numFmtId="0" fontId="22" fillId="0" borderId="0" xfId="9" applyFont="1" applyFill="1" applyAlignment="1" applyProtection="1">
      <alignment vertical="center"/>
      <protection locked="0"/>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right"/>
      <protection locked="0"/>
    </xf>
    <xf numFmtId="3" fontId="14" fillId="0" borderId="13" xfId="0" applyNumberFormat="1" applyFont="1" applyFill="1" applyBorder="1" applyAlignment="1" applyProtection="1">
      <alignment horizontal="right"/>
      <protection locked="0"/>
    </xf>
    <xf numFmtId="9" fontId="14" fillId="0" borderId="0" xfId="12" applyNumberFormat="1" applyFont="1" applyFill="1" applyBorder="1" applyAlignment="1" applyProtection="1">
      <alignment horizontal="right"/>
      <protection locked="0"/>
    </xf>
    <xf numFmtId="167" fontId="14" fillId="0" borderId="0" xfId="12" applyNumberFormat="1" applyFont="1" applyFill="1" applyBorder="1" applyAlignment="1" applyProtection="1">
      <alignment horizontal="right"/>
      <protection locked="0"/>
    </xf>
    <xf numFmtId="3" fontId="14" fillId="0" borderId="13" xfId="0" applyNumberFormat="1" applyFont="1" applyBorder="1" applyAlignment="1" applyProtection="1">
      <alignment horizontal="right"/>
      <protection locked="0"/>
    </xf>
    <xf numFmtId="0" fontId="14" fillId="0" borderId="13" xfId="0" applyFont="1" applyBorder="1" applyAlignment="1" applyProtection="1">
      <alignment horizontal="right"/>
      <protection locked="0"/>
    </xf>
    <xf numFmtId="175" fontId="14" fillId="0" borderId="13" xfId="3" applyNumberFormat="1" applyFont="1" applyBorder="1" applyAlignment="1" applyProtection="1">
      <alignment horizontal="right"/>
      <protection locked="0"/>
    </xf>
    <xf numFmtId="0" fontId="14" fillId="0" borderId="63" xfId="0" applyFont="1" applyBorder="1" applyAlignment="1" applyProtection="1">
      <alignment horizontal="right"/>
      <protection locked="0"/>
    </xf>
    <xf numFmtId="0" fontId="19" fillId="0" borderId="0" xfId="0" applyFont="1" applyAlignment="1" applyProtection="1">
      <alignment horizontal="right"/>
      <protection locked="0"/>
    </xf>
    <xf numFmtId="164" fontId="14" fillId="0" borderId="0" xfId="3" applyFont="1" applyAlignment="1" applyProtection="1">
      <alignment horizontal="right"/>
      <protection locked="0"/>
    </xf>
    <xf numFmtId="2" fontId="72" fillId="0" borderId="0" xfId="3" applyNumberFormat="1" applyFont="1" applyAlignment="1" applyProtection="1">
      <alignment horizontal="right"/>
      <protection locked="0"/>
    </xf>
    <xf numFmtId="2" fontId="72" fillId="0" borderId="0" xfId="0" applyNumberFormat="1" applyFont="1" applyAlignment="1" applyProtection="1">
      <alignment horizontal="right"/>
      <protection locked="0"/>
    </xf>
    <xf numFmtId="9" fontId="14" fillId="0" borderId="0" xfId="12" applyFont="1" applyAlignment="1" applyProtection="1">
      <alignment horizontal="right"/>
      <protection locked="0"/>
    </xf>
    <xf numFmtId="2" fontId="14" fillId="0" borderId="0" xfId="3" applyNumberFormat="1" applyFont="1" applyAlignment="1" applyProtection="1">
      <alignment horizontal="right"/>
      <protection locked="0"/>
    </xf>
    <xf numFmtId="2" fontId="14" fillId="0" borderId="0" xfId="0" applyNumberFormat="1" applyFont="1" applyAlignment="1" applyProtection="1">
      <alignment horizontal="right"/>
      <protection locked="0"/>
    </xf>
    <xf numFmtId="167" fontId="14" fillId="0" borderId="0" xfId="0" applyNumberFormat="1" applyFont="1" applyAlignment="1" applyProtection="1">
      <alignment horizontal="right"/>
      <protection locked="0"/>
    </xf>
    <xf numFmtId="10" fontId="14" fillId="0" borderId="0" xfId="12" applyNumberFormat="1" applyFont="1" applyAlignment="1" applyProtection="1">
      <alignment horizontal="right"/>
      <protection locked="0"/>
    </xf>
    <xf numFmtId="0" fontId="14" fillId="0" borderId="0" xfId="0" applyFont="1" applyBorder="1" applyAlignment="1" applyProtection="1">
      <alignment horizontal="center"/>
      <protection locked="0"/>
    </xf>
    <xf numFmtId="0" fontId="14" fillId="7" borderId="0" xfId="0" applyFont="1" applyFill="1"/>
    <xf numFmtId="0" fontId="69" fillId="0" borderId="0" xfId="0" applyFont="1" applyFill="1" applyBorder="1" applyAlignment="1">
      <alignment horizontal="center" wrapText="1"/>
    </xf>
    <xf numFmtId="0" fontId="11" fillId="0" borderId="0" xfId="0" applyFont="1" applyFill="1" applyBorder="1"/>
    <xf numFmtId="0" fontId="69" fillId="0" borderId="0" xfId="0" applyFont="1" applyFill="1" applyBorder="1" applyAlignment="1">
      <alignment horizontal="center"/>
    </xf>
    <xf numFmtId="0" fontId="4" fillId="0" borderId="0" xfId="0" applyFont="1" applyFill="1" applyBorder="1" applyAlignment="1">
      <alignment horizontal="center"/>
    </xf>
    <xf numFmtId="0" fontId="62" fillId="0" borderId="0" xfId="0" applyFont="1" applyFill="1" applyBorder="1"/>
    <xf numFmtId="0" fontId="13" fillId="0" borderId="0" xfId="5" applyFont="1" applyBorder="1" applyAlignment="1">
      <alignment horizontal="center"/>
    </xf>
    <xf numFmtId="0" fontId="73" fillId="0" borderId="0" xfId="0" applyFont="1" applyFill="1" applyBorder="1" applyAlignment="1">
      <alignment wrapText="1"/>
    </xf>
    <xf numFmtId="0" fontId="13" fillId="0" borderId="0" xfId="5" applyFont="1" applyFill="1" applyBorder="1" applyAlignment="1">
      <alignment horizontal="center"/>
    </xf>
    <xf numFmtId="0" fontId="13" fillId="0" borderId="0" xfId="5" quotePrefix="1" applyFont="1" applyFill="1" applyBorder="1" applyAlignment="1">
      <alignment horizontal="left"/>
    </xf>
    <xf numFmtId="0" fontId="12" fillId="5" borderId="0" xfId="5" applyFont="1" applyFill="1"/>
    <xf numFmtId="0" fontId="12" fillId="0" borderId="0" xfId="5" applyFont="1" applyFill="1" applyBorder="1" applyAlignment="1">
      <alignment horizontal="left"/>
    </xf>
    <xf numFmtId="0" fontId="66" fillId="0" borderId="0" xfId="0" applyFont="1" applyAlignment="1">
      <alignment horizontal="center" vertical="center"/>
    </xf>
    <xf numFmtId="0" fontId="66" fillId="0" borderId="0" xfId="0" applyFont="1" applyAlignment="1">
      <alignment horizontal="center"/>
    </xf>
    <xf numFmtId="0" fontId="66" fillId="0" borderId="0" xfId="0" applyFont="1" applyFill="1" applyAlignment="1">
      <alignment horizontal="center"/>
    </xf>
    <xf numFmtId="0" fontId="66" fillId="0" borderId="0" xfId="0" applyFont="1" applyFill="1" applyBorder="1" applyAlignment="1">
      <alignment horizontal="center"/>
    </xf>
    <xf numFmtId="0" fontId="14" fillId="0" borderId="0" xfId="0" applyNumberFormat="1" applyFont="1" applyFill="1" applyBorder="1" applyProtection="1"/>
    <xf numFmtId="0" fontId="14" fillId="0" borderId="0" xfId="0" applyNumberFormat="1" applyFont="1" applyFill="1" applyBorder="1" applyAlignment="1" applyProtection="1">
      <alignment vertical="top"/>
    </xf>
    <xf numFmtId="0" fontId="14" fillId="0" borderId="0" xfId="0" applyNumberFormat="1" applyFont="1" applyFill="1" applyBorder="1" applyAlignment="1" applyProtection="1">
      <alignment vertical="center"/>
    </xf>
    <xf numFmtId="0" fontId="14" fillId="0" borderId="13" xfId="0" applyFont="1" applyFill="1" applyBorder="1" applyAlignment="1" applyProtection="1">
      <alignment horizontal="center" vertical="top" wrapText="1"/>
      <protection locked="0"/>
    </xf>
    <xf numFmtId="0" fontId="14" fillId="0" borderId="38" xfId="0" applyFont="1" applyFill="1" applyBorder="1" applyAlignment="1" applyProtection="1">
      <alignment horizontal="center" vertical="top" wrapText="1"/>
      <protection locked="0"/>
    </xf>
    <xf numFmtId="0" fontId="12" fillId="0" borderId="0" xfId="5" applyFont="1" applyAlignment="1">
      <alignment horizontal="left"/>
    </xf>
    <xf numFmtId="0" fontId="10" fillId="0" borderId="84" xfId="0" applyFont="1" applyBorder="1" applyAlignment="1">
      <alignment horizontal="right" vertical="center"/>
    </xf>
    <xf numFmtId="0" fontId="10" fillId="0" borderId="85" xfId="0" applyFont="1" applyFill="1" applyBorder="1" applyAlignment="1">
      <alignment horizontal="right" vertical="center"/>
    </xf>
    <xf numFmtId="0" fontId="14" fillId="0" borderId="0" xfId="5" applyFont="1" applyAlignment="1">
      <alignment horizontal="center"/>
    </xf>
    <xf numFmtId="0" fontId="14" fillId="5" borderId="0" xfId="5" applyFont="1" applyFill="1" applyAlignment="1">
      <alignment horizontal="center"/>
    </xf>
    <xf numFmtId="0" fontId="14" fillId="0" borderId="0" xfId="5" applyFont="1" applyFill="1" applyAlignment="1">
      <alignment horizontal="center"/>
    </xf>
    <xf numFmtId="0" fontId="14" fillId="0" borderId="0" xfId="0" applyFont="1" applyFill="1" applyBorder="1" applyAlignment="1" applyProtection="1">
      <alignment horizontal="center" vertical="center"/>
      <protection locked="0"/>
    </xf>
    <xf numFmtId="1" fontId="14" fillId="0" borderId="0" xfId="0" applyNumberFormat="1" applyFont="1" applyFill="1" applyBorder="1" applyAlignment="1">
      <alignment horizontal="center" vertical="center"/>
    </xf>
    <xf numFmtId="0" fontId="14" fillId="0" borderId="0" xfId="0" applyFont="1" applyFill="1" applyBorder="1" applyAlignment="1">
      <alignment horizontal="center" wrapText="1"/>
    </xf>
    <xf numFmtId="0" fontId="14" fillId="0" borderId="0" xfId="5" applyFont="1" applyFill="1" applyBorder="1" applyAlignment="1">
      <alignment horizontal="center"/>
    </xf>
    <xf numFmtId="0" fontId="14" fillId="0" borderId="0" xfId="5" applyFont="1"/>
    <xf numFmtId="0" fontId="14" fillId="0" borderId="0" xfId="5" applyFont="1" applyBorder="1" applyAlignment="1">
      <alignment horizontal="center"/>
    </xf>
    <xf numFmtId="0" fontId="14" fillId="0" borderId="46" xfId="0" applyFont="1" applyBorder="1" applyAlignment="1" applyProtection="1">
      <alignment horizontal="center" vertical="top" wrapText="1"/>
      <protection locked="0"/>
    </xf>
    <xf numFmtId="9" fontId="14" fillId="0" borderId="0" xfId="0" applyNumberFormat="1" applyFont="1"/>
    <xf numFmtId="0" fontId="14" fillId="0" borderId="0" xfId="5" applyFont="1" applyBorder="1" applyAlignment="1">
      <alignment horizontal="left"/>
    </xf>
    <xf numFmtId="0" fontId="14" fillId="0" borderId="40" xfId="0" applyFont="1" applyBorder="1" applyAlignment="1" applyProtection="1">
      <alignment vertical="top"/>
      <protection locked="0"/>
    </xf>
    <xf numFmtId="0" fontId="14" fillId="0" borderId="19" xfId="0" applyFont="1" applyBorder="1" applyAlignment="1" applyProtection="1">
      <alignment vertical="top"/>
      <protection locked="0"/>
    </xf>
    <xf numFmtId="0" fontId="14" fillId="0" borderId="46" xfId="0" applyFont="1" applyBorder="1" applyAlignment="1" applyProtection="1">
      <alignment vertical="top"/>
      <protection locked="0"/>
    </xf>
    <xf numFmtId="0" fontId="14" fillId="0" borderId="15" xfId="0" applyFont="1" applyBorder="1" applyAlignment="1" applyProtection="1">
      <alignment vertical="top"/>
    </xf>
    <xf numFmtId="0" fontId="14" fillId="0" borderId="62" xfId="0" applyFont="1" applyBorder="1" applyAlignment="1" applyProtection="1">
      <alignment vertical="top"/>
      <protection locked="0"/>
    </xf>
    <xf numFmtId="49" fontId="14" fillId="0" borderId="88" xfId="0" applyNumberFormat="1" applyFont="1" applyFill="1" applyBorder="1" applyAlignment="1" applyProtection="1">
      <alignment vertical="center"/>
      <protection locked="0"/>
    </xf>
    <xf numFmtId="49" fontId="14" fillId="0" borderId="89" xfId="0" applyNumberFormat="1" applyFont="1" applyFill="1" applyBorder="1" applyAlignment="1" applyProtection="1">
      <alignment vertical="center"/>
      <protection locked="0"/>
    </xf>
    <xf numFmtId="49" fontId="14" fillId="0" borderId="90" xfId="0" applyNumberFormat="1" applyFont="1" applyFill="1" applyBorder="1" applyAlignment="1" applyProtection="1">
      <alignment vertical="center"/>
      <protection locked="0"/>
    </xf>
    <xf numFmtId="49" fontId="14" fillId="0" borderId="91" xfId="0" applyNumberFormat="1" applyFont="1" applyFill="1" applyBorder="1" applyAlignment="1" applyProtection="1">
      <alignment horizontal="center" vertical="center"/>
      <protection locked="0"/>
    </xf>
    <xf numFmtId="175" fontId="14" fillId="6" borderId="92" xfId="3" applyNumberFormat="1" applyFont="1" applyFill="1" applyBorder="1" applyAlignment="1" applyProtection="1">
      <alignment horizontal="center" vertical="center"/>
    </xf>
    <xf numFmtId="0" fontId="0" fillId="0" borderId="0" xfId="0" applyProtection="1"/>
    <xf numFmtId="0" fontId="13" fillId="0" borderId="0" xfId="0" applyFont="1" applyBorder="1" applyAlignment="1" applyProtection="1">
      <alignment wrapText="1"/>
    </xf>
    <xf numFmtId="176" fontId="14" fillId="6" borderId="17" xfId="3" applyNumberFormat="1" applyFont="1" applyFill="1" applyBorder="1" applyAlignment="1" applyProtection="1">
      <alignment horizontal="center" vertical="top" wrapText="1"/>
    </xf>
    <xf numFmtId="176" fontId="14" fillId="6" borderId="38" xfId="3" applyNumberFormat="1" applyFont="1" applyFill="1" applyBorder="1" applyProtection="1"/>
    <xf numFmtId="164" fontId="14" fillId="6" borderId="17" xfId="3" applyFont="1" applyFill="1" applyBorder="1" applyAlignment="1" applyProtection="1">
      <alignment horizontal="center" vertical="top" wrapText="1"/>
    </xf>
    <xf numFmtId="164" fontId="14" fillId="6" borderId="13" xfId="3" applyFont="1" applyFill="1" applyBorder="1" applyAlignment="1" applyProtection="1">
      <alignment horizontal="center" vertical="top" wrapText="1"/>
    </xf>
    <xf numFmtId="164" fontId="14" fillId="0" borderId="0" xfId="0" applyNumberFormat="1" applyFont="1" applyProtection="1"/>
    <xf numFmtId="0" fontId="14" fillId="0" borderId="0" xfId="0" applyFont="1" applyFill="1" applyProtection="1"/>
    <xf numFmtId="0" fontId="9" fillId="0" borderId="0" xfId="0" applyFont="1" applyProtection="1"/>
    <xf numFmtId="0" fontId="14" fillId="0" borderId="0" xfId="0" applyFont="1" applyAlignment="1" applyProtection="1">
      <alignment vertical="center"/>
    </xf>
    <xf numFmtId="0" fontId="14" fillId="0" borderId="0" xfId="0" applyFont="1" applyAlignment="1" applyProtection="1">
      <alignment horizontal="center" vertical="center"/>
    </xf>
    <xf numFmtId="0" fontId="9" fillId="0" borderId="10" xfId="0" applyFont="1" applyFill="1" applyBorder="1" applyAlignment="1" applyProtection="1">
      <alignment horizontal="centerContinuous"/>
    </xf>
    <xf numFmtId="0" fontId="9" fillId="0" borderId="11" xfId="0" applyFont="1" applyFill="1" applyBorder="1" applyAlignment="1" applyProtection="1">
      <alignment horizontal="centerContinuous"/>
    </xf>
    <xf numFmtId="0" fontId="9" fillId="0" borderId="35" xfId="0" applyFont="1" applyFill="1" applyBorder="1" applyAlignment="1" applyProtection="1">
      <alignment horizontal="centerContinuous"/>
    </xf>
    <xf numFmtId="0" fontId="9" fillId="0" borderId="0" xfId="0" applyFont="1" applyFill="1" applyBorder="1" applyAlignment="1" applyProtection="1"/>
    <xf numFmtId="0" fontId="14" fillId="0" borderId="24" xfId="0" applyFont="1" applyFill="1" applyBorder="1" applyProtection="1"/>
    <xf numFmtId="0" fontId="14" fillId="0" borderId="0" xfId="0" applyFont="1" applyFill="1" applyAlignment="1" applyProtection="1">
      <alignment horizontal="centerContinuous" vertical="top" wrapText="1"/>
    </xf>
    <xf numFmtId="0" fontId="14" fillId="0" borderId="0" xfId="0" applyFont="1" applyAlignment="1" applyProtection="1">
      <alignment horizontal="center" vertical="top" wrapText="1"/>
    </xf>
    <xf numFmtId="0" fontId="14" fillId="0" borderId="0" xfId="0" applyFont="1" applyFill="1" applyBorder="1" applyAlignment="1" applyProtection="1">
      <alignment vertical="center"/>
    </xf>
    <xf numFmtId="2" fontId="14" fillId="0" borderId="0" xfId="0" applyNumberFormat="1" applyFont="1" applyBorder="1" applyAlignment="1" applyProtection="1">
      <alignment horizontal="center" vertical="top" wrapText="1"/>
    </xf>
    <xf numFmtId="0" fontId="14" fillId="0" borderId="0" xfId="0" applyFont="1" applyFill="1" applyAlignment="1" applyProtection="1">
      <alignment horizontal="left" vertical="top" wrapText="1"/>
    </xf>
    <xf numFmtId="9" fontId="14" fillId="0" borderId="0" xfId="0" applyNumberFormat="1" applyFont="1" applyFill="1" applyProtection="1"/>
    <xf numFmtId="177" fontId="14" fillId="0" borderId="0" xfId="0" applyNumberFormat="1" applyFont="1" applyFill="1" applyProtection="1"/>
    <xf numFmtId="0" fontId="14" fillId="0" borderId="0" xfId="0" applyFont="1" applyFill="1" applyBorder="1" applyAlignment="1" applyProtection="1">
      <alignment vertical="top" wrapText="1"/>
    </xf>
    <xf numFmtId="0" fontId="0" fillId="0" borderId="0" xfId="0" applyFill="1" applyBorder="1" applyAlignment="1" applyProtection="1">
      <alignment horizontal="center" vertical="center" wrapText="1"/>
      <protection locked="0"/>
    </xf>
    <xf numFmtId="0" fontId="0" fillId="0" borderId="0" xfId="0" applyAlignment="1" applyProtection="1">
      <alignment horizontal="left" vertical="center"/>
      <protection locked="0"/>
    </xf>
    <xf numFmtId="14" fontId="43" fillId="0" borderId="0" xfId="0" applyNumberFormat="1"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0" fillId="0" borderId="0" xfId="0" applyProtection="1">
      <protection locked="0"/>
    </xf>
    <xf numFmtId="3" fontId="41" fillId="5" borderId="52" xfId="0" applyNumberFormat="1" applyFont="1" applyFill="1" applyBorder="1" applyAlignment="1" applyProtection="1">
      <alignment horizontal="center" vertical="center"/>
      <protection locked="0"/>
    </xf>
    <xf numFmtId="173" fontId="31" fillId="5" borderId="13" xfId="0" applyNumberFormat="1" applyFont="1" applyFill="1" applyBorder="1" applyAlignment="1" applyProtection="1">
      <alignment horizontal="center" vertical="center"/>
      <protection locked="0"/>
    </xf>
    <xf numFmtId="3" fontId="41" fillId="5" borderId="63" xfId="0" applyNumberFormat="1" applyFont="1" applyFill="1" applyBorder="1" applyAlignment="1" applyProtection="1">
      <alignment horizontal="center" vertical="center"/>
      <protection locked="0"/>
    </xf>
    <xf numFmtId="173" fontId="31" fillId="5" borderId="63" xfId="0" applyNumberFormat="1"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wrapText="1"/>
      <protection locked="0"/>
    </xf>
    <xf numFmtId="14" fontId="61" fillId="0" borderId="0" xfId="0" applyNumberFormat="1" applyFont="1" applyFill="1" applyBorder="1" applyAlignment="1" applyProtection="1">
      <alignment horizontal="center" vertical="center" wrapText="1"/>
      <protection locked="0"/>
    </xf>
    <xf numFmtId="0" fontId="6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21" fillId="0" borderId="0" xfId="0" applyFont="1" applyFill="1" applyBorder="1" applyAlignment="1" applyProtection="1">
      <alignment vertical="center" wrapText="1"/>
      <protection locked="0"/>
    </xf>
    <xf numFmtId="0" fontId="21"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10" fillId="0" borderId="93" xfId="0" applyFont="1" applyFill="1" applyBorder="1" applyAlignment="1" applyProtection="1">
      <alignment horizontal="center" vertical="center" wrapText="1"/>
      <protection locked="0"/>
    </xf>
    <xf numFmtId="172" fontId="10" fillId="5" borderId="87" xfId="0" applyNumberFormat="1"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173" fontId="61" fillId="5" borderId="38" xfId="0" applyNumberFormat="1" applyFont="1" applyFill="1" applyBorder="1" applyAlignment="1" applyProtection="1">
      <alignment horizontal="center" vertical="center" wrapText="1"/>
      <protection locked="0"/>
    </xf>
    <xf numFmtId="0" fontId="10" fillId="0" borderId="94" xfId="0" applyFont="1" applyFill="1" applyBorder="1" applyAlignment="1" applyProtection="1">
      <alignment horizontal="center" vertical="center" wrapText="1"/>
      <protection locked="0"/>
    </xf>
    <xf numFmtId="173" fontId="61" fillId="5" borderId="95" xfId="0" applyNumberFormat="1" applyFont="1" applyFill="1" applyBorder="1" applyAlignment="1" applyProtection="1">
      <alignment horizontal="center" vertical="center" wrapText="1"/>
      <protection locked="0"/>
    </xf>
    <xf numFmtId="0" fontId="10" fillId="0" borderId="68" xfId="0" applyFont="1" applyFill="1" applyBorder="1" applyAlignment="1" applyProtection="1">
      <alignment horizontal="center" vertical="center" wrapText="1"/>
      <protection locked="0"/>
    </xf>
    <xf numFmtId="173" fontId="61" fillId="5" borderId="74"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173" fontId="63" fillId="0" borderId="0" xfId="0" applyNumberFormat="1"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0" fillId="0" borderId="0" xfId="0" applyFill="1" applyProtection="1">
      <protection locked="0"/>
    </xf>
    <xf numFmtId="0" fontId="1" fillId="0" borderId="0" xfId="0" applyFont="1" applyProtection="1">
      <protection locked="0"/>
    </xf>
    <xf numFmtId="49" fontId="62" fillId="0" borderId="93" xfId="0" applyNumberFormat="1" applyFont="1" applyFill="1" applyBorder="1" applyAlignment="1" applyProtection="1">
      <alignment horizontal="center" vertical="center" wrapText="1"/>
      <protection locked="0"/>
    </xf>
    <xf numFmtId="49" fontId="62" fillId="0" borderId="52" xfId="0" applyNumberFormat="1" applyFont="1" applyFill="1" applyBorder="1" applyAlignment="1" applyProtection="1">
      <alignment horizontal="center" vertical="center" wrapText="1"/>
      <protection locked="0"/>
    </xf>
    <xf numFmtId="49" fontId="59" fillId="0" borderId="52" xfId="0" applyNumberFormat="1" applyFont="1" applyFill="1" applyBorder="1" applyAlignment="1" applyProtection="1">
      <alignment horizontal="center" vertical="center" wrapText="1"/>
      <protection locked="0"/>
    </xf>
    <xf numFmtId="49" fontId="62" fillId="0" borderId="17" xfId="0" applyNumberFormat="1" applyFont="1" applyFill="1" applyBorder="1" applyAlignment="1" applyProtection="1">
      <alignment horizontal="center" vertical="center" wrapText="1"/>
      <protection locked="0"/>
    </xf>
    <xf numFmtId="49" fontId="62" fillId="0" borderId="13" xfId="0" applyNumberFormat="1" applyFont="1" applyFill="1" applyBorder="1" applyAlignment="1" applyProtection="1">
      <alignment horizontal="center" vertical="center" wrapText="1"/>
      <protection locked="0"/>
    </xf>
    <xf numFmtId="49" fontId="59" fillId="0" borderId="13" xfId="0" applyNumberFormat="1" applyFont="1" applyFill="1" applyBorder="1" applyAlignment="1" applyProtection="1">
      <alignment horizontal="center" vertical="center" wrapText="1"/>
      <protection locked="0"/>
    </xf>
    <xf numFmtId="49" fontId="62" fillId="0" borderId="94" xfId="0" applyNumberFormat="1" applyFont="1" applyFill="1" applyBorder="1" applyAlignment="1" applyProtection="1">
      <alignment horizontal="center" vertical="center" wrapText="1"/>
      <protection locked="0"/>
    </xf>
    <xf numFmtId="49" fontId="62" fillId="0" borderId="83" xfId="0" applyNumberFormat="1" applyFont="1" applyFill="1" applyBorder="1" applyAlignment="1" applyProtection="1">
      <alignment horizontal="center" vertical="center" wrapText="1"/>
      <protection locked="0"/>
    </xf>
    <xf numFmtId="49" fontId="59" fillId="0" borderId="83" xfId="0" applyNumberFormat="1" applyFont="1" applyFill="1" applyBorder="1" applyAlignment="1" applyProtection="1">
      <alignment horizontal="center" vertical="center" wrapText="1"/>
      <protection locked="0"/>
    </xf>
    <xf numFmtId="49" fontId="62" fillId="0" borderId="68" xfId="0" applyNumberFormat="1" applyFont="1" applyFill="1" applyBorder="1" applyAlignment="1" applyProtection="1">
      <alignment horizontal="center" vertical="center" wrapText="1"/>
      <protection locked="0"/>
    </xf>
    <xf numFmtId="49" fontId="62" fillId="0" borderId="63" xfId="0" applyNumberFormat="1" applyFont="1" applyFill="1" applyBorder="1" applyAlignment="1" applyProtection="1">
      <alignment horizontal="center" vertical="center" wrapText="1"/>
      <protection locked="0"/>
    </xf>
    <xf numFmtId="49" fontId="59" fillId="0" borderId="63"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49" fontId="10" fillId="0" borderId="37" xfId="0" applyNumberFormat="1" applyFont="1" applyFill="1" applyBorder="1" applyAlignment="1" applyProtection="1">
      <alignment horizontal="center" vertical="center" wrapText="1"/>
      <protection locked="0"/>
    </xf>
    <xf numFmtId="3" fontId="10" fillId="5" borderId="14" xfId="0" applyNumberFormat="1" applyFont="1" applyFill="1" applyBorder="1" applyAlignment="1" applyProtection="1">
      <alignment horizontal="center" vertical="center" wrapText="1"/>
      <protection locked="0"/>
    </xf>
    <xf numFmtId="49" fontId="10" fillId="0" borderId="14" xfId="0" applyNumberFormat="1" applyFont="1" applyFill="1" applyBorder="1" applyAlignment="1" applyProtection="1">
      <alignment horizontal="center" vertical="center" wrapText="1"/>
      <protection locked="0"/>
    </xf>
    <xf numFmtId="49" fontId="10" fillId="0" borderId="77" xfId="0" applyNumberFormat="1" applyFont="1" applyFill="1" applyBorder="1" applyAlignment="1" applyProtection="1">
      <alignment horizontal="center" vertical="center" wrapText="1"/>
      <protection locked="0"/>
    </xf>
    <xf numFmtId="49" fontId="10" fillId="0" borderId="17" xfId="0" applyNumberFormat="1" applyFont="1" applyFill="1" applyBorder="1" applyAlignment="1" applyProtection="1">
      <alignment horizontal="center" vertical="center" wrapText="1"/>
      <protection locked="0"/>
    </xf>
    <xf numFmtId="3" fontId="10" fillId="5" borderId="13" xfId="0" applyNumberFormat="1" applyFont="1" applyFill="1" applyBorder="1" applyAlignment="1" applyProtection="1">
      <alignment horizontal="center" vertical="center" wrapText="1"/>
      <protection locked="0"/>
    </xf>
    <xf numFmtId="49" fontId="10" fillId="0" borderId="13" xfId="0" applyNumberFormat="1" applyFont="1" applyFill="1" applyBorder="1" applyAlignment="1" applyProtection="1">
      <alignment horizontal="center" vertical="center" wrapText="1"/>
      <protection locked="0"/>
    </xf>
    <xf numFmtId="49" fontId="10" fillId="0" borderId="18" xfId="0" applyNumberFormat="1" applyFont="1" applyFill="1" applyBorder="1" applyAlignment="1" applyProtection="1">
      <alignment horizontal="center" vertical="center" wrapText="1"/>
      <protection locked="0"/>
    </xf>
    <xf numFmtId="49" fontId="10" fillId="0" borderId="68" xfId="0" applyNumberFormat="1" applyFont="1" applyFill="1" applyBorder="1" applyAlignment="1" applyProtection="1">
      <alignment horizontal="center" vertical="center" wrapText="1"/>
      <protection locked="0"/>
    </xf>
    <xf numFmtId="3" fontId="10" fillId="5" borderId="63" xfId="0" applyNumberFormat="1" applyFont="1" applyFill="1" applyBorder="1" applyAlignment="1" applyProtection="1">
      <alignment horizontal="center" vertical="center" wrapText="1"/>
      <protection locked="0"/>
    </xf>
    <xf numFmtId="49" fontId="10" fillId="0" borderId="63" xfId="0" applyNumberFormat="1" applyFont="1" applyFill="1" applyBorder="1" applyAlignment="1" applyProtection="1">
      <alignment horizontal="center" vertical="center" wrapText="1"/>
      <protection locked="0"/>
    </xf>
    <xf numFmtId="49" fontId="10" fillId="0" borderId="81" xfId="0" applyNumberFormat="1" applyFont="1" applyFill="1" applyBorder="1" applyAlignment="1" applyProtection="1">
      <alignment horizontal="center" vertical="center" wrapText="1"/>
      <protection locked="0"/>
    </xf>
    <xf numFmtId="0" fontId="10" fillId="0" borderId="0" xfId="0" applyFont="1" applyFill="1" applyAlignment="1" applyProtection="1">
      <alignment horizontal="center" vertical="center" wrapText="1"/>
      <protection locked="0"/>
    </xf>
    <xf numFmtId="0" fontId="10" fillId="0" borderId="0" xfId="0" applyFont="1" applyAlignment="1" applyProtection="1">
      <alignment horizont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horizontal="center"/>
      <protection locked="0"/>
    </xf>
    <xf numFmtId="0" fontId="38" fillId="0" borderId="0" xfId="0" applyFont="1" applyBorder="1" applyProtection="1">
      <protection locked="0"/>
    </xf>
    <xf numFmtId="3" fontId="6"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wrapText="1"/>
      <protection locked="0"/>
    </xf>
    <xf numFmtId="14" fontId="44" fillId="0" borderId="0" xfId="0" applyNumberFormat="1" applyFont="1" applyFill="1" applyBorder="1" applyAlignment="1" applyProtection="1">
      <alignment horizontal="center" vertical="center" wrapText="1"/>
      <protection locked="0"/>
    </xf>
    <xf numFmtId="0" fontId="62" fillId="0" borderId="0" xfId="0" applyFont="1" applyProtection="1">
      <protection locked="0"/>
    </xf>
    <xf numFmtId="0" fontId="0" fillId="0" borderId="0" xfId="0" applyFill="1" applyProtection="1"/>
    <xf numFmtId="0" fontId="0" fillId="0" borderId="0" xfId="0" applyFill="1" applyAlignment="1" applyProtection="1">
      <alignment horizontal="center" vertical="center" wrapText="1"/>
    </xf>
    <xf numFmtId="1" fontId="26" fillId="5" borderId="43" xfId="0" applyNumberFormat="1" applyFont="1" applyFill="1" applyBorder="1" applyAlignment="1" applyProtection="1">
      <alignment horizontal="center" vertical="center"/>
      <protection locked="0"/>
    </xf>
    <xf numFmtId="166" fontId="26" fillId="5" borderId="43" xfId="0" applyNumberFormat="1" applyFont="1" applyFill="1" applyBorder="1" applyAlignment="1" applyProtection="1">
      <alignment horizontal="center" vertical="center"/>
      <protection locked="0"/>
    </xf>
    <xf numFmtId="9" fontId="11" fillId="2" borderId="10" xfId="12" applyFont="1" applyFill="1" applyBorder="1" applyAlignment="1" applyProtection="1">
      <alignment horizontal="centerContinuous" vertical="top"/>
    </xf>
    <xf numFmtId="9" fontId="11" fillId="2" borderId="11" xfId="12" applyFont="1" applyFill="1" applyBorder="1" applyAlignment="1" applyProtection="1">
      <alignment horizontal="centerContinuous" vertical="top"/>
    </xf>
    <xf numFmtId="9" fontId="11" fillId="2" borderId="35" xfId="12" applyFont="1" applyFill="1" applyBorder="1" applyAlignment="1" applyProtection="1">
      <alignment horizontal="centerContinuous" vertical="top"/>
    </xf>
    <xf numFmtId="0" fontId="11" fillId="5" borderId="19" xfId="0" applyNumberFormat="1" applyFont="1" applyFill="1" applyBorder="1" applyAlignment="1" applyProtection="1">
      <alignment horizontal="center" vertical="top"/>
      <protection locked="0"/>
    </xf>
    <xf numFmtId="0" fontId="21" fillId="0" borderId="0" xfId="0" applyFont="1" applyFill="1" applyBorder="1" applyAlignment="1" applyProtection="1">
      <alignment horizontal="right" vertical="center"/>
      <protection locked="0"/>
    </xf>
    <xf numFmtId="0" fontId="14" fillId="2" borderId="15" xfId="0" applyFont="1" applyFill="1" applyBorder="1" applyAlignment="1" applyProtection="1">
      <alignment horizontal="right" vertical="center"/>
      <protection locked="0"/>
    </xf>
    <xf numFmtId="0" fontId="14" fillId="2" borderId="11" xfId="0" applyFont="1" applyFill="1" applyBorder="1" applyAlignment="1" applyProtection="1">
      <alignment horizontal="right" vertical="center"/>
      <protection locked="0"/>
    </xf>
    <xf numFmtId="0" fontId="14" fillId="2" borderId="20" xfId="0" applyFont="1" applyFill="1" applyBorder="1" applyAlignment="1" applyProtection="1">
      <alignment horizontal="right" vertical="center"/>
      <protection locked="0"/>
    </xf>
    <xf numFmtId="165" fontId="14" fillId="0" borderId="0" xfId="0" applyNumberFormat="1" applyFont="1" applyFill="1" applyBorder="1" applyAlignment="1" applyProtection="1">
      <alignment horizontal="right"/>
      <protection locked="0"/>
    </xf>
    <xf numFmtId="49" fontId="74" fillId="0" borderId="0" xfId="0" applyNumberFormat="1" applyFont="1" applyFill="1" applyBorder="1" applyAlignment="1">
      <alignment horizontal="center" vertical="top" wrapText="1"/>
    </xf>
    <xf numFmtId="0" fontId="67" fillId="0" borderId="0" xfId="0" applyFont="1" applyFill="1" applyBorder="1" applyProtection="1"/>
    <xf numFmtId="0" fontId="38" fillId="0" borderId="0" xfId="0" applyFont="1" applyBorder="1" applyAlignment="1" applyProtection="1">
      <alignment horizontal="center"/>
    </xf>
    <xf numFmtId="0" fontId="38" fillId="0" borderId="0" xfId="0" applyFont="1" applyFill="1" applyBorder="1" applyAlignment="1" applyProtection="1">
      <alignment horizontal="center"/>
    </xf>
    <xf numFmtId="0" fontId="38" fillId="0" borderId="0" xfId="0" applyFont="1" applyFill="1" applyBorder="1" applyProtection="1"/>
    <xf numFmtId="0" fontId="11" fillId="0" borderId="11" xfId="0" applyFont="1" applyFill="1" applyBorder="1" applyProtection="1"/>
    <xf numFmtId="0" fontId="11" fillId="0" borderId="11" xfId="0" applyFont="1" applyBorder="1" applyProtection="1"/>
    <xf numFmtId="0" fontId="14" fillId="0" borderId="24"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14" fillId="0" borderId="23" xfId="0" applyFont="1" applyBorder="1" applyProtection="1">
      <protection locked="0"/>
    </xf>
    <xf numFmtId="0" fontId="50" fillId="0" borderId="24" xfId="0" applyFont="1" applyBorder="1" applyAlignment="1" applyProtection="1">
      <alignment vertical="center"/>
      <protection locked="0"/>
    </xf>
    <xf numFmtId="0" fontId="14" fillId="0" borderId="23" xfId="0" applyFont="1" applyBorder="1" applyAlignment="1" applyProtection="1">
      <alignment vertical="center"/>
      <protection locked="0"/>
    </xf>
    <xf numFmtId="0" fontId="50" fillId="0" borderId="0" xfId="0" applyFont="1" applyBorder="1" applyAlignment="1" applyProtection="1">
      <alignment vertical="center"/>
      <protection locked="0"/>
    </xf>
    <xf numFmtId="0" fontId="52" fillId="0" borderId="0" xfId="0" applyFont="1" applyBorder="1" applyAlignment="1" applyProtection="1">
      <alignment vertical="center"/>
      <protection locked="0"/>
    </xf>
    <xf numFmtId="0" fontId="19" fillId="0" borderId="24" xfId="0" applyFont="1" applyFill="1" applyBorder="1" applyAlignment="1" applyProtection="1">
      <alignment vertical="center"/>
      <protection locked="0"/>
    </xf>
    <xf numFmtId="0" fontId="14" fillId="0" borderId="24" xfId="0" applyFont="1" applyFill="1" applyBorder="1" applyAlignment="1" applyProtection="1">
      <alignment vertical="center"/>
      <protection locked="0"/>
    </xf>
    <xf numFmtId="0" fontId="49" fillId="0" borderId="0" xfId="0" applyFont="1" applyBorder="1" applyAlignment="1" applyProtection="1">
      <alignment horizontal="centerContinuous" vertical="center"/>
      <protection locked="0"/>
    </xf>
    <xf numFmtId="0" fontId="14" fillId="0" borderId="0" xfId="0" applyFont="1" applyBorder="1" applyAlignment="1" applyProtection="1">
      <alignment vertical="center"/>
    </xf>
    <xf numFmtId="0" fontId="14" fillId="0" borderId="15" xfId="0" applyFont="1" applyBorder="1" applyAlignment="1" applyProtection="1">
      <alignment vertical="center"/>
    </xf>
    <xf numFmtId="0" fontId="5" fillId="0" borderId="0" xfId="0" applyFont="1" applyAlignment="1" applyProtection="1">
      <alignment horizontal="right" vertical="center"/>
    </xf>
    <xf numFmtId="0" fontId="11" fillId="0" borderId="10" xfId="0" applyFont="1" applyBorder="1" applyAlignment="1" applyProtection="1">
      <alignment horizontal="right" vertical="center" wrapText="1"/>
    </xf>
    <xf numFmtId="0" fontId="14" fillId="0" borderId="35" xfId="0" applyFont="1" applyBorder="1" applyAlignment="1" applyProtection="1">
      <alignment vertical="center"/>
    </xf>
    <xf numFmtId="0" fontId="11" fillId="0" borderId="10" xfId="0" applyFont="1" applyBorder="1" applyAlignment="1" applyProtection="1">
      <alignment horizontal="right" vertical="center"/>
    </xf>
    <xf numFmtId="0" fontId="14" fillId="0" borderId="35" xfId="0" applyFont="1" applyBorder="1" applyAlignment="1" applyProtection="1"/>
    <xf numFmtId="0" fontId="14" fillId="0" borderId="35" xfId="0" applyFont="1" applyFill="1" applyBorder="1" applyProtection="1"/>
    <xf numFmtId="0" fontId="14" fillId="5" borderId="11" xfId="8" applyFont="1" applyFill="1" applyBorder="1" applyAlignment="1" applyProtection="1">
      <alignment vertical="center"/>
    </xf>
    <xf numFmtId="0" fontId="18" fillId="5" borderId="11" xfId="0" applyFont="1" applyFill="1" applyBorder="1" applyAlignment="1" applyProtection="1">
      <alignment horizontal="left" vertical="center" wrapText="1" indent="2"/>
    </xf>
    <xf numFmtId="0" fontId="57" fillId="5" borderId="11" xfId="0" applyFont="1" applyFill="1" applyBorder="1" applyAlignment="1" applyProtection="1">
      <alignment horizontal="left" vertical="top" wrapText="1" indent="2"/>
    </xf>
    <xf numFmtId="0" fontId="18" fillId="5" borderId="35" xfId="0" applyFont="1" applyFill="1" applyBorder="1" applyAlignment="1" applyProtection="1">
      <alignment horizontal="left" vertical="top" wrapText="1" indent="2"/>
    </xf>
    <xf numFmtId="172" fontId="31" fillId="0" borderId="0" xfId="0" applyNumberFormat="1" applyFont="1" applyFill="1" applyAlignment="1" applyProtection="1">
      <alignment horizontal="center" vertical="center"/>
      <protection locked="0"/>
    </xf>
    <xf numFmtId="172" fontId="34" fillId="0" borderId="0" xfId="0" applyNumberFormat="1" applyFont="1" applyFill="1" applyBorder="1" applyAlignment="1" applyProtection="1">
      <alignment horizontal="center" vertical="center"/>
      <protection locked="0"/>
    </xf>
    <xf numFmtId="172" fontId="31" fillId="0" borderId="0" xfId="0" applyNumberFormat="1" applyFont="1" applyFill="1" applyBorder="1" applyAlignment="1" applyProtection="1">
      <alignment horizontal="center" vertical="center"/>
      <protection locked="0"/>
    </xf>
    <xf numFmtId="0" fontId="6" fillId="0" borderId="0" xfId="0" applyFont="1" applyAlignment="1" applyProtection="1">
      <alignment horizontal="center"/>
      <protection locked="0"/>
    </xf>
    <xf numFmtId="166" fontId="26" fillId="5" borderId="61" xfId="0" applyNumberFormat="1" applyFont="1" applyFill="1" applyBorder="1" applyAlignment="1" applyProtection="1">
      <alignment horizontal="center" vertical="center"/>
      <protection locked="0"/>
    </xf>
    <xf numFmtId="10" fontId="14" fillId="5" borderId="43" xfId="12" applyNumberFormat="1" applyFont="1" applyFill="1" applyBorder="1" applyAlignment="1" applyProtection="1">
      <alignment horizontal="center" vertical="top" wrapText="1"/>
      <protection locked="0"/>
    </xf>
    <xf numFmtId="0" fontId="14" fillId="5" borderId="13" xfId="12" applyNumberFormat="1"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5" borderId="13" xfId="0" applyFont="1" applyFill="1" applyBorder="1" applyAlignment="1" applyProtection="1">
      <alignment horizontal="center" vertical="center" wrapText="1"/>
      <protection locked="0"/>
    </xf>
    <xf numFmtId="172" fontId="14" fillId="0" borderId="0" xfId="0" applyNumberFormat="1" applyFont="1" applyAlignment="1" applyProtection="1">
      <alignment horizontal="center"/>
      <protection locked="0"/>
    </xf>
    <xf numFmtId="2" fontId="14" fillId="0" borderId="0" xfId="0" applyNumberFormat="1" applyFont="1" applyAlignment="1" applyProtection="1">
      <alignment horizontal="center"/>
      <protection locked="0"/>
    </xf>
    <xf numFmtId="3" fontId="14" fillId="0" borderId="13" xfId="0" applyNumberFormat="1" applyFont="1" applyFill="1" applyBorder="1" applyAlignment="1" applyProtection="1">
      <alignment horizontal="center"/>
      <protection locked="0"/>
    </xf>
    <xf numFmtId="3" fontId="14" fillId="5" borderId="13" xfId="0" applyNumberFormat="1" applyFont="1" applyFill="1" applyBorder="1" applyAlignment="1" applyProtection="1">
      <alignment horizontal="center"/>
      <protection locked="0"/>
    </xf>
    <xf numFmtId="1" fontId="14" fillId="5" borderId="13" xfId="0" applyNumberFormat="1" applyFont="1" applyFill="1" applyBorder="1" applyAlignment="1" applyProtection="1">
      <alignment horizontal="center"/>
      <protection locked="0"/>
    </xf>
    <xf numFmtId="2" fontId="14" fillId="5" borderId="13" xfId="0" applyNumberFormat="1" applyFont="1" applyFill="1" applyBorder="1" applyAlignment="1" applyProtection="1">
      <alignment horizontal="center"/>
      <protection locked="0"/>
    </xf>
    <xf numFmtId="0" fontId="14" fillId="0" borderId="0" xfId="0" applyFont="1" applyFill="1" applyAlignment="1" applyProtection="1">
      <alignment horizontal="center"/>
      <protection locked="0"/>
    </xf>
    <xf numFmtId="0" fontId="14" fillId="5" borderId="13" xfId="0" applyFont="1" applyFill="1" applyBorder="1" applyAlignment="1" applyProtection="1">
      <alignment horizontal="center"/>
      <protection locked="0"/>
    </xf>
    <xf numFmtId="2" fontId="14" fillId="0" borderId="0" xfId="0" applyNumberFormat="1" applyFont="1" applyFill="1" applyAlignment="1" applyProtection="1">
      <alignment horizontal="center"/>
      <protection locked="0"/>
    </xf>
    <xf numFmtId="172" fontId="14" fillId="0" borderId="0" xfId="0" applyNumberFormat="1" applyFont="1" applyFill="1" applyAlignment="1" applyProtection="1">
      <alignment horizontal="center"/>
      <protection locked="0"/>
    </xf>
    <xf numFmtId="9" fontId="14" fillId="5" borderId="13" xfId="0" applyNumberFormat="1" applyFont="1" applyFill="1" applyBorder="1" applyAlignment="1" applyProtection="1">
      <alignment horizontal="center"/>
      <protection locked="0"/>
    </xf>
    <xf numFmtId="10" fontId="14" fillId="6" borderId="63" xfId="12" applyNumberFormat="1" applyFont="1" applyFill="1" applyBorder="1" applyAlignment="1" applyProtection="1">
      <alignment horizontal="center"/>
    </xf>
    <xf numFmtId="0" fontId="14" fillId="6" borderId="14" xfId="0" applyFont="1" applyFill="1" applyBorder="1" applyAlignment="1" applyProtection="1">
      <alignment horizontal="center"/>
    </xf>
    <xf numFmtId="0" fontId="14" fillId="5" borderId="13" xfId="0" quotePrefix="1" applyFont="1" applyFill="1" applyBorder="1" applyAlignment="1" applyProtection="1">
      <alignment horizontal="center"/>
      <protection locked="0"/>
    </xf>
    <xf numFmtId="1" fontId="14" fillId="5" borderId="13" xfId="3" applyNumberFormat="1" applyFont="1" applyFill="1" applyBorder="1" applyAlignment="1" applyProtection="1">
      <alignment horizontal="center"/>
      <protection locked="0"/>
    </xf>
    <xf numFmtId="0" fontId="14" fillId="2" borderId="13" xfId="0" applyFont="1" applyFill="1" applyBorder="1" applyAlignment="1" applyProtection="1">
      <alignment horizontal="center"/>
      <protection locked="0"/>
    </xf>
    <xf numFmtId="1" fontId="49" fillId="2" borderId="13" xfId="3" applyNumberFormat="1" applyFont="1" applyFill="1" applyBorder="1" applyAlignment="1" applyProtection="1">
      <alignment horizontal="center"/>
      <protection locked="0"/>
    </xf>
    <xf numFmtId="3" fontId="14" fillId="6" borderId="13" xfId="0" applyNumberFormat="1" applyFont="1" applyFill="1" applyBorder="1" applyAlignment="1" applyProtection="1">
      <alignment horizontal="center"/>
    </xf>
    <xf numFmtId="3" fontId="14" fillId="6" borderId="100" xfId="0" applyNumberFormat="1" applyFont="1" applyFill="1" applyBorder="1" applyAlignment="1" applyProtection="1">
      <alignment horizontal="center"/>
    </xf>
    <xf numFmtId="3" fontId="14" fillId="0" borderId="0" xfId="0" applyNumberFormat="1" applyFont="1" applyFill="1" applyBorder="1" applyAlignment="1" applyProtection="1">
      <alignment horizontal="center"/>
      <protection locked="0"/>
    </xf>
    <xf numFmtId="0" fontId="14" fillId="2" borderId="11" xfId="0" applyFont="1" applyFill="1" applyBorder="1" applyAlignment="1" applyProtection="1">
      <alignment horizontal="center" vertical="center"/>
      <protection locked="0"/>
    </xf>
    <xf numFmtId="3" fontId="14" fillId="5" borderId="63" xfId="0" applyNumberFormat="1" applyFont="1" applyFill="1" applyBorder="1" applyAlignment="1" applyProtection="1">
      <alignment horizontal="center"/>
      <protection locked="0"/>
    </xf>
    <xf numFmtId="172" fontId="31" fillId="5" borderId="42" xfId="0" applyNumberFormat="1" applyFont="1" applyFill="1" applyBorder="1" applyAlignment="1" applyProtection="1">
      <alignment horizontal="center" vertical="center"/>
      <protection locked="0"/>
    </xf>
    <xf numFmtId="172" fontId="31" fillId="5" borderId="43" xfId="0" applyNumberFormat="1" applyFont="1" applyFill="1" applyBorder="1" applyAlignment="1" applyProtection="1">
      <alignment horizontal="center" vertical="center"/>
      <protection locked="0"/>
    </xf>
    <xf numFmtId="172" fontId="31" fillId="5" borderId="80" xfId="0" applyNumberFormat="1" applyFont="1" applyFill="1" applyBorder="1" applyAlignment="1" applyProtection="1">
      <alignment horizontal="center" vertical="center"/>
      <protection locked="0"/>
    </xf>
    <xf numFmtId="4" fontId="31" fillId="2" borderId="9" xfId="0" applyNumberFormat="1" applyFont="1" applyFill="1" applyBorder="1" applyAlignment="1" applyProtection="1">
      <alignment horizontal="center" vertical="center"/>
      <protection locked="0"/>
    </xf>
    <xf numFmtId="173" fontId="31" fillId="0" borderId="0" xfId="0" applyNumberFormat="1" applyFont="1" applyFill="1" applyAlignment="1" applyProtection="1">
      <alignment horizontal="center" vertical="center"/>
      <protection locked="0"/>
    </xf>
    <xf numFmtId="173" fontId="31" fillId="5" borderId="42" xfId="0" applyNumberFormat="1" applyFont="1" applyFill="1" applyBorder="1" applyAlignment="1" applyProtection="1">
      <alignment horizontal="center" vertical="center"/>
      <protection locked="0"/>
    </xf>
    <xf numFmtId="173" fontId="31" fillId="5" borderId="43" xfId="0" applyNumberFormat="1" applyFont="1" applyFill="1" applyBorder="1" applyAlignment="1" applyProtection="1">
      <alignment horizontal="center" vertical="center"/>
      <protection locked="0"/>
    </xf>
    <xf numFmtId="173" fontId="31" fillId="5" borderId="44" xfId="0" applyNumberFormat="1" applyFont="1" applyFill="1" applyBorder="1" applyAlignment="1" applyProtection="1">
      <alignment horizontal="center" vertical="center"/>
      <protection locked="0"/>
    </xf>
    <xf numFmtId="173" fontId="34" fillId="0" borderId="0" xfId="0" applyNumberFormat="1" applyFont="1" applyFill="1" applyBorder="1" applyAlignment="1" applyProtection="1">
      <alignment horizontal="center" vertical="center"/>
      <protection locked="0"/>
    </xf>
    <xf numFmtId="173" fontId="31" fillId="5" borderId="16" xfId="0" applyNumberFormat="1" applyFont="1" applyFill="1" applyBorder="1" applyAlignment="1" applyProtection="1">
      <alignment horizontal="center" vertical="center"/>
      <protection locked="0"/>
    </xf>
    <xf numFmtId="173" fontId="31" fillId="0" borderId="0" xfId="0" applyNumberFormat="1" applyFont="1" applyFill="1" applyBorder="1" applyAlignment="1" applyProtection="1">
      <alignment horizontal="center" vertical="center"/>
      <protection locked="0"/>
    </xf>
    <xf numFmtId="173" fontId="31" fillId="5" borderId="80" xfId="0" applyNumberFormat="1" applyFont="1" applyFill="1" applyBorder="1" applyAlignment="1" applyProtection="1">
      <alignment horizontal="center" vertical="center"/>
      <protection locked="0"/>
    </xf>
    <xf numFmtId="0" fontId="41" fillId="5" borderId="61" xfId="0" applyNumberFormat="1" applyFont="1" applyFill="1" applyBorder="1" applyAlignment="1" applyProtection="1">
      <alignment horizontal="center" vertical="center"/>
      <protection locked="0"/>
    </xf>
    <xf numFmtId="0" fontId="31" fillId="5" borderId="24" xfId="0" applyFont="1" applyFill="1" applyBorder="1" applyAlignment="1" applyProtection="1">
      <alignment horizontal="center" vertical="center"/>
      <protection locked="0"/>
    </xf>
    <xf numFmtId="0" fontId="41" fillId="5" borderId="62" xfId="0" applyNumberFormat="1" applyFont="1" applyFill="1" applyBorder="1" applyAlignment="1" applyProtection="1">
      <alignment horizontal="center" vertical="center"/>
      <protection locked="0"/>
    </xf>
    <xf numFmtId="165" fontId="14" fillId="5" borderId="101" xfId="0" applyNumberFormat="1" applyFont="1" applyFill="1" applyBorder="1" applyAlignment="1" applyProtection="1">
      <alignment horizontal="center" vertical="top" wrapText="1"/>
      <protection locked="0"/>
    </xf>
    <xf numFmtId="165" fontId="11" fillId="6" borderId="43" xfId="0" applyNumberFormat="1" applyFont="1" applyFill="1" applyBorder="1" applyAlignment="1" applyProtection="1">
      <alignment horizontal="center" vertical="top" wrapText="1"/>
    </xf>
    <xf numFmtId="165" fontId="14" fillId="11" borderId="43" xfId="0" applyNumberFormat="1" applyFont="1" applyFill="1" applyBorder="1" applyAlignment="1" applyProtection="1">
      <alignment horizontal="center" vertical="top" wrapText="1"/>
    </xf>
    <xf numFmtId="4" fontId="14" fillId="5" borderId="13" xfId="0" applyNumberFormat="1" applyFont="1" applyFill="1" applyBorder="1" applyAlignment="1" applyProtection="1">
      <alignment horizontal="center"/>
      <protection locked="0"/>
    </xf>
    <xf numFmtId="0" fontId="11" fillId="3" borderId="102" xfId="0" applyFont="1" applyFill="1" applyBorder="1" applyAlignment="1" applyProtection="1">
      <alignment horizontal="center" vertical="top" wrapText="1"/>
    </xf>
    <xf numFmtId="0" fontId="11" fillId="3" borderId="103" xfId="0" applyFont="1" applyFill="1" applyBorder="1" applyAlignment="1" applyProtection="1">
      <alignment horizontal="center" vertical="top" wrapText="1"/>
    </xf>
    <xf numFmtId="10" fontId="26" fillId="5" borderId="40" xfId="0" applyNumberFormat="1" applyFont="1" applyFill="1" applyBorder="1" applyAlignment="1" applyProtection="1">
      <alignment horizontal="center" vertical="center"/>
      <protection locked="0"/>
    </xf>
    <xf numFmtId="10" fontId="26" fillId="5" borderId="43" xfId="0" applyNumberFormat="1" applyFont="1" applyFill="1" applyBorder="1" applyAlignment="1" applyProtection="1">
      <alignment horizontal="center" vertical="center"/>
      <protection locked="0"/>
    </xf>
    <xf numFmtId="10" fontId="26" fillId="5" borderId="19" xfId="0" applyNumberFormat="1" applyFont="1" applyFill="1" applyBorder="1" applyAlignment="1" applyProtection="1">
      <alignment horizontal="center" vertical="center"/>
      <protection locked="0"/>
    </xf>
    <xf numFmtId="0" fontId="13" fillId="0" borderId="0" xfId="5" applyFont="1" applyAlignment="1">
      <alignment horizontal="right"/>
    </xf>
    <xf numFmtId="0" fontId="13" fillId="0" borderId="0" xfId="0" applyNumberFormat="1" applyFont="1" applyBorder="1" applyAlignment="1" applyProtection="1">
      <alignment vertical="top"/>
    </xf>
    <xf numFmtId="0" fontId="14" fillId="6" borderId="0" xfId="0" applyFont="1" applyFill="1" applyProtection="1"/>
    <xf numFmtId="0" fontId="9" fillId="6" borderId="0" xfId="0" applyFont="1" applyFill="1" applyProtection="1"/>
    <xf numFmtId="0" fontId="10" fillId="12" borderId="75" xfId="0" applyFont="1" applyFill="1" applyBorder="1" applyAlignment="1" applyProtection="1">
      <alignment horizontal="center" vertical="top" wrapText="1"/>
    </xf>
    <xf numFmtId="0" fontId="10" fillId="12" borderId="38" xfId="0" applyFont="1" applyFill="1" applyBorder="1" applyAlignment="1" applyProtection="1">
      <alignment horizontal="center" vertical="top" wrapText="1"/>
    </xf>
    <xf numFmtId="0" fontId="6" fillId="5" borderId="37" xfId="0" applyFont="1" applyFill="1" applyBorder="1" applyAlignment="1" applyProtection="1">
      <alignment horizontal="center" vertical="center" wrapText="1"/>
      <protection locked="0"/>
    </xf>
    <xf numFmtId="178" fontId="6" fillId="5" borderId="13" xfId="3" applyNumberFormat="1" applyFont="1" applyFill="1" applyBorder="1" applyAlignment="1" applyProtection="1">
      <alignment horizontal="center" vertical="center" wrapText="1"/>
      <protection locked="0"/>
    </xf>
    <xf numFmtId="0" fontId="14" fillId="13" borderId="0" xfId="0" applyFont="1" applyFill="1"/>
    <xf numFmtId="0" fontId="14" fillId="13" borderId="0" xfId="0" applyFont="1" applyFill="1" applyBorder="1" applyProtection="1"/>
    <xf numFmtId="0" fontId="14" fillId="13" borderId="0" xfId="0" applyFont="1" applyFill="1" applyProtection="1"/>
    <xf numFmtId="0" fontId="9" fillId="0" borderId="0" xfId="0" applyFont="1" applyProtection="1">
      <protection hidden="1"/>
    </xf>
    <xf numFmtId="0" fontId="31" fillId="6" borderId="0" xfId="11" applyFont="1" applyFill="1" applyAlignment="1" applyProtection="1">
      <alignment horizontal="right" vertical="center"/>
      <protection hidden="1"/>
    </xf>
    <xf numFmtId="0" fontId="14" fillId="0" borderId="0" xfId="0" applyFont="1" applyProtection="1">
      <protection hidden="1"/>
    </xf>
    <xf numFmtId="0" fontId="14" fillId="0" borderId="13" xfId="0" applyFont="1" applyBorder="1" applyProtection="1">
      <protection hidden="1"/>
    </xf>
    <xf numFmtId="0" fontId="6" fillId="0" borderId="0" xfId="0" applyFont="1" applyBorder="1" applyProtection="1">
      <protection hidden="1"/>
    </xf>
    <xf numFmtId="0" fontId="14" fillId="5" borderId="13" xfId="0" applyFont="1" applyFill="1" applyBorder="1" applyProtection="1">
      <protection hidden="1"/>
    </xf>
    <xf numFmtId="0" fontId="12" fillId="0" borderId="0" xfId="0" applyFont="1" applyProtection="1">
      <protection hidden="1"/>
    </xf>
    <xf numFmtId="0" fontId="14" fillId="0" borderId="0" xfId="0" applyFont="1" applyBorder="1" applyProtection="1">
      <protection hidden="1"/>
    </xf>
    <xf numFmtId="0" fontId="13" fillId="0" borderId="0" xfId="0" applyFont="1" applyProtection="1">
      <protection hidden="1"/>
    </xf>
    <xf numFmtId="0" fontId="6" fillId="0" borderId="0" xfId="0" applyFont="1" applyProtection="1">
      <protection hidden="1"/>
    </xf>
    <xf numFmtId="0" fontId="10" fillId="0" borderId="0" xfId="0" applyFont="1" applyProtection="1">
      <protection hidden="1"/>
    </xf>
    <xf numFmtId="0" fontId="6" fillId="6" borderId="14"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6" fillId="0" borderId="0" xfId="9" applyFont="1" applyFill="1" applyAlignment="1" applyProtection="1">
      <alignment vertical="center"/>
      <protection hidden="1"/>
    </xf>
    <xf numFmtId="0" fontId="10" fillId="0" borderId="0" xfId="9" applyFont="1" applyFill="1" applyAlignment="1" applyProtection="1">
      <alignment vertical="center"/>
      <protection hidden="1"/>
    </xf>
    <xf numFmtId="0" fontId="14" fillId="0" borderId="0" xfId="0" applyFont="1" applyFill="1" applyBorder="1" applyProtection="1">
      <protection hidden="1"/>
    </xf>
    <xf numFmtId="0" fontId="14" fillId="0" borderId="27" xfId="0" applyFont="1" applyFill="1" applyBorder="1" applyAlignment="1" applyProtection="1">
      <alignment horizontal="left" vertical="top" wrapText="1"/>
      <protection locked="0"/>
    </xf>
    <xf numFmtId="0" fontId="14" fillId="5" borderId="43" xfId="0" applyFont="1" applyFill="1" applyBorder="1" applyAlignment="1" applyProtection="1">
      <alignment horizontal="center"/>
      <protection locked="0"/>
    </xf>
    <xf numFmtId="0" fontId="14" fillId="0" borderId="19" xfId="0" applyFont="1" applyFill="1" applyBorder="1" applyAlignment="1" applyProtection="1">
      <alignment horizontal="center" vertical="top" wrapText="1"/>
      <protection locked="0"/>
    </xf>
    <xf numFmtId="0" fontId="14" fillId="0" borderId="19" xfId="0" applyFont="1" applyFill="1" applyBorder="1" applyAlignment="1" applyProtection="1">
      <alignment horizontal="left" vertical="top" wrapText="1"/>
      <protection locked="0"/>
    </xf>
    <xf numFmtId="0" fontId="21" fillId="0" borderId="0" xfId="0" applyFont="1" applyFill="1" applyBorder="1" applyAlignment="1" applyProtection="1">
      <alignment horizontal="centerContinuous" vertical="center" wrapText="1"/>
      <protection hidden="1"/>
    </xf>
    <xf numFmtId="0" fontId="10" fillId="0" borderId="15" xfId="0" applyFont="1" applyFill="1" applyBorder="1" applyAlignment="1" applyProtection="1">
      <alignment horizontal="left" vertical="center"/>
      <protection hidden="1"/>
    </xf>
    <xf numFmtId="0" fontId="6" fillId="4" borderId="98" xfId="0" applyFont="1" applyFill="1" applyBorder="1" applyAlignment="1" applyProtection="1">
      <alignment horizontal="left" vertical="center" wrapText="1"/>
      <protection hidden="1"/>
    </xf>
    <xf numFmtId="0" fontId="0" fillId="0" borderId="0" xfId="0" applyProtection="1">
      <protection hidden="1"/>
    </xf>
    <xf numFmtId="0" fontId="14" fillId="0" borderId="0" xfId="0" applyFont="1" applyFill="1" applyBorder="1" applyAlignment="1" applyProtection="1">
      <alignment horizontal="centerContinuous" wrapText="1"/>
      <protection hidden="1"/>
    </xf>
    <xf numFmtId="0" fontId="10" fillId="0" borderId="0" xfId="0" applyFont="1" applyFill="1" applyBorder="1" applyAlignment="1" applyProtection="1">
      <alignment horizontal="left" vertical="center"/>
      <protection hidden="1"/>
    </xf>
    <xf numFmtId="0" fontId="10" fillId="0" borderId="0" xfId="0" applyFont="1" applyFill="1" applyBorder="1" applyAlignment="1" applyProtection="1">
      <alignment vertical="top"/>
      <protection hidden="1"/>
    </xf>
    <xf numFmtId="0" fontId="11" fillId="0" borderId="0" xfId="0" applyFont="1" applyFill="1" applyBorder="1" applyAlignment="1" applyProtection="1">
      <alignment horizontal="centerContinuous" vertical="center" wrapText="1"/>
      <protection hidden="1"/>
    </xf>
    <xf numFmtId="0" fontId="68" fillId="4" borderId="10" xfId="0" applyFont="1" applyFill="1" applyBorder="1" applyAlignment="1" applyProtection="1">
      <alignment horizontal="centerContinuous"/>
    </xf>
    <xf numFmtId="0" fontId="68" fillId="4" borderId="11" xfId="0" applyFont="1" applyFill="1" applyBorder="1" applyAlignment="1" applyProtection="1">
      <alignment horizontal="centerContinuous"/>
    </xf>
    <xf numFmtId="0" fontId="68" fillId="4" borderId="35" xfId="0" applyFont="1" applyFill="1" applyBorder="1" applyAlignment="1" applyProtection="1">
      <alignment horizontal="centerContinuous"/>
    </xf>
    <xf numFmtId="0" fontId="21" fillId="0" borderId="10" xfId="0" applyFont="1" applyBorder="1" applyAlignment="1" applyProtection="1">
      <alignment vertical="center"/>
    </xf>
    <xf numFmtId="0" fontId="21" fillId="0" borderId="11" xfId="0" applyFont="1" applyBorder="1" applyAlignment="1" applyProtection="1">
      <alignment vertical="center"/>
    </xf>
    <xf numFmtId="0" fontId="21" fillId="0" borderId="35" xfId="0" applyFont="1" applyBorder="1" applyAlignment="1" applyProtection="1">
      <alignment vertical="center"/>
    </xf>
    <xf numFmtId="0" fontId="0" fillId="2" borderId="30" xfId="0" applyFill="1" applyBorder="1" applyAlignment="1" applyProtection="1">
      <alignment horizontal="center" vertical="center"/>
    </xf>
    <xf numFmtId="0" fontId="0" fillId="2" borderId="36" xfId="0" applyFill="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2" borderId="102"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31" fillId="6" borderId="42" xfId="0" applyFont="1" applyFill="1" applyBorder="1" applyAlignment="1" applyProtection="1">
      <alignment horizontal="center" vertical="center"/>
      <protection locked="0"/>
    </xf>
    <xf numFmtId="0" fontId="31" fillId="6" borderId="43" xfId="0" applyFont="1" applyFill="1" applyBorder="1" applyAlignment="1" applyProtection="1">
      <alignment horizontal="center" vertical="center"/>
      <protection locked="0"/>
    </xf>
    <xf numFmtId="0" fontId="31" fillId="6" borderId="80" xfId="0" applyFont="1" applyFill="1" applyBorder="1" applyAlignment="1" applyProtection="1">
      <alignment horizontal="center" vertical="center"/>
      <protection locked="0"/>
    </xf>
    <xf numFmtId="0" fontId="6" fillId="6" borderId="7" xfId="0" applyFont="1" applyFill="1" applyBorder="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2" fillId="6" borderId="7"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31" fillId="6" borderId="39" xfId="0" applyFont="1" applyFill="1" applyBorder="1" applyAlignment="1" applyProtection="1">
      <alignment horizontal="center" vertical="center"/>
      <protection locked="0"/>
    </xf>
    <xf numFmtId="0" fontId="31" fillId="6" borderId="41" xfId="0" applyFont="1" applyFill="1" applyBorder="1" applyAlignment="1" applyProtection="1">
      <alignment horizontal="center" vertical="center"/>
      <protection locked="0"/>
    </xf>
    <xf numFmtId="3" fontId="32" fillId="6" borderId="7" xfId="0" applyNumberFormat="1" applyFont="1" applyFill="1" applyBorder="1" applyAlignment="1" applyProtection="1">
      <alignment horizontal="center" vertical="center"/>
      <protection locked="0"/>
    </xf>
    <xf numFmtId="3" fontId="30" fillId="6" borderId="12" xfId="0" applyNumberFormat="1" applyFont="1" applyFill="1" applyBorder="1" applyAlignment="1" applyProtection="1">
      <alignment horizontal="center" vertical="center"/>
      <protection locked="0"/>
    </xf>
    <xf numFmtId="173" fontId="63" fillId="11" borderId="36" xfId="0" applyNumberFormat="1"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0" fillId="0" borderId="0" xfId="0" applyAlignment="1" applyProtection="1">
      <alignment horizontal="right"/>
      <protection locked="0"/>
    </xf>
    <xf numFmtId="173" fontId="6" fillId="11" borderId="12" xfId="0" applyNumberFormat="1" applyFont="1" applyFill="1" applyBorder="1" applyAlignment="1" applyProtection="1">
      <alignment horizontal="center" vertical="center"/>
      <protection locked="0"/>
    </xf>
    <xf numFmtId="0" fontId="6" fillId="0" borderId="20" xfId="0" applyFont="1" applyFill="1" applyBorder="1" applyAlignment="1" applyProtection="1">
      <alignment horizontal="center" vertical="center"/>
      <protection locked="0"/>
    </xf>
    <xf numFmtId="165" fontId="6" fillId="0" borderId="30" xfId="0" applyNumberFormat="1" applyFont="1" applyFill="1" applyBorder="1" applyAlignment="1" applyProtection="1">
      <alignment horizontal="center" vertical="center" wrapText="1"/>
      <protection locked="0"/>
    </xf>
    <xf numFmtId="165" fontId="6" fillId="0" borderId="12" xfId="0" applyNumberFormat="1" applyFont="1" applyFill="1" applyBorder="1" applyAlignment="1" applyProtection="1">
      <alignment horizontal="center" vertical="center" wrapText="1"/>
      <protection locked="0"/>
    </xf>
    <xf numFmtId="165" fontId="6" fillId="0" borderId="10" xfId="0" applyNumberFormat="1" applyFont="1" applyFill="1" applyBorder="1" applyAlignment="1" applyProtection="1">
      <alignment vertical="center"/>
      <protection locked="0"/>
    </xf>
    <xf numFmtId="0" fontId="6" fillId="4" borderId="30" xfId="0" applyFont="1" applyFill="1" applyBorder="1" applyAlignment="1" applyProtection="1">
      <alignment horizontal="center" vertical="center" wrapText="1"/>
      <protection hidden="1"/>
    </xf>
    <xf numFmtId="0" fontId="0" fillId="0" borderId="0" xfId="0" applyFill="1" applyBorder="1" applyAlignment="1" applyProtection="1">
      <alignment horizontal="center" vertical="center" wrapText="1"/>
      <protection hidden="1"/>
    </xf>
    <xf numFmtId="0" fontId="0" fillId="0" borderId="0" xfId="0" applyFill="1" applyProtection="1">
      <protection hidden="1"/>
    </xf>
    <xf numFmtId="0" fontId="41" fillId="0" borderId="93" xfId="0" applyFont="1" applyFill="1" applyBorder="1" applyAlignment="1" applyProtection="1">
      <alignment horizontal="left" vertical="center" wrapText="1"/>
      <protection locked="0" hidden="1"/>
    </xf>
    <xf numFmtId="0" fontId="41" fillId="0" borderId="106" xfId="0" applyFont="1" applyFill="1" applyBorder="1" applyAlignment="1" applyProtection="1">
      <alignment horizontal="left" vertical="center" wrapText="1"/>
      <protection locked="0" hidden="1"/>
    </xf>
    <xf numFmtId="4" fontId="6" fillId="4" borderId="104" xfId="0" applyNumberFormat="1" applyFont="1" applyFill="1" applyBorder="1" applyAlignment="1" applyProtection="1">
      <alignment horizontal="center" vertical="center" wrapText="1"/>
      <protection hidden="1"/>
    </xf>
    <xf numFmtId="14" fontId="6" fillId="4" borderId="36" xfId="0" applyNumberFormat="1" applyFont="1" applyFill="1" applyBorder="1" applyAlignment="1" applyProtection="1">
      <alignment horizontal="center" vertical="center" wrapText="1"/>
      <protection hidden="1"/>
    </xf>
    <xf numFmtId="4" fontId="6" fillId="4" borderId="11" xfId="0" applyNumberFormat="1" applyFont="1" applyFill="1" applyBorder="1" applyAlignment="1" applyProtection="1">
      <alignment horizontal="center" vertical="center" wrapText="1"/>
      <protection hidden="1"/>
    </xf>
    <xf numFmtId="4" fontId="6" fillId="4" borderId="36" xfId="0" applyNumberFormat="1" applyFont="1" applyFill="1" applyBorder="1" applyAlignment="1" applyProtection="1">
      <alignment horizontal="center" vertical="center" wrapText="1"/>
      <protection hidden="1"/>
    </xf>
    <xf numFmtId="0" fontId="14" fillId="0" borderId="83" xfId="0" applyFont="1" applyFill="1" applyBorder="1" applyAlignment="1" applyProtection="1">
      <alignment horizontal="center"/>
      <protection locked="0"/>
    </xf>
    <xf numFmtId="175" fontId="14" fillId="0" borderId="0" xfId="3" applyNumberFormat="1" applyFont="1" applyProtection="1">
      <protection locked="0"/>
    </xf>
    <xf numFmtId="175" fontId="14" fillId="0" borderId="0" xfId="3" applyNumberFormat="1" applyFont="1" applyBorder="1" applyProtection="1">
      <protection locked="0"/>
    </xf>
    <xf numFmtId="0" fontId="12" fillId="0" borderId="0" xfId="5" applyFont="1" applyAlignment="1">
      <alignment horizontal="center" vertical="center" wrapText="1"/>
    </xf>
    <xf numFmtId="0" fontId="11" fillId="0" borderId="0" xfId="5" applyFont="1" applyAlignment="1">
      <alignment horizontal="center" vertical="center" wrapText="1"/>
    </xf>
    <xf numFmtId="0" fontId="12" fillId="0" borderId="0" xfId="4" applyFont="1" applyFill="1" applyBorder="1" applyAlignment="1">
      <alignment horizontal="left" vertical="center"/>
    </xf>
    <xf numFmtId="0" fontId="13" fillId="0" borderId="0" xfId="5" applyFont="1" applyFill="1" applyAlignment="1">
      <alignment horizontal="left"/>
    </xf>
    <xf numFmtId="0" fontId="11" fillId="14" borderId="0" xfId="0" applyFont="1" applyFill="1" applyProtection="1">
      <protection hidden="1"/>
    </xf>
    <xf numFmtId="0" fontId="14" fillId="14" borderId="0" xfId="0" applyFont="1" applyFill="1" applyProtection="1">
      <protection hidden="1"/>
    </xf>
    <xf numFmtId="0" fontId="14" fillId="4" borderId="98" xfId="0" applyFont="1" applyFill="1" applyBorder="1" applyAlignment="1" applyProtection="1">
      <protection hidden="1"/>
    </xf>
    <xf numFmtId="0" fontId="14" fillId="4" borderId="40" xfId="0" applyFont="1" applyFill="1" applyBorder="1" applyAlignment="1" applyProtection="1">
      <alignment wrapText="1"/>
      <protection hidden="1"/>
    </xf>
    <xf numFmtId="0" fontId="14" fillId="4" borderId="40" xfId="0" applyFont="1" applyFill="1" applyBorder="1" applyAlignment="1" applyProtection="1">
      <protection hidden="1"/>
    </xf>
    <xf numFmtId="0" fontId="52" fillId="0" borderId="0" xfId="0" applyFont="1" applyFill="1" applyProtection="1">
      <protection locked="0"/>
    </xf>
    <xf numFmtId="173" fontId="31" fillId="5" borderId="107" xfId="0" applyNumberFormat="1" applyFont="1" applyFill="1" applyBorder="1" applyAlignment="1" applyProtection="1">
      <alignment horizontal="center" vertical="center"/>
      <protection locked="0"/>
    </xf>
    <xf numFmtId="173" fontId="31" fillId="5" borderId="108" xfId="0" applyNumberFormat="1" applyFont="1" applyFill="1" applyBorder="1" applyAlignment="1" applyProtection="1">
      <alignment horizontal="center" vertical="center"/>
      <protection locked="0"/>
    </xf>
    <xf numFmtId="49" fontId="14" fillId="0" borderId="109" xfId="0" applyNumberFormat="1" applyFont="1" applyFill="1" applyBorder="1" applyAlignment="1" applyProtection="1">
      <alignment vertical="center"/>
      <protection locked="0"/>
    </xf>
    <xf numFmtId="49" fontId="14" fillId="0" borderId="110" xfId="0" applyNumberFormat="1" applyFont="1" applyFill="1" applyBorder="1" applyAlignment="1" applyProtection="1">
      <alignment vertical="center"/>
      <protection locked="0"/>
    </xf>
    <xf numFmtId="49" fontId="14" fillId="0" borderId="111" xfId="0" applyNumberFormat="1" applyFont="1" applyFill="1" applyBorder="1" applyAlignment="1" applyProtection="1">
      <alignment vertical="center"/>
      <protection locked="0"/>
    </xf>
    <xf numFmtId="49" fontId="14" fillId="0" borderId="112" xfId="0" applyNumberFormat="1" applyFont="1" applyFill="1" applyBorder="1" applyAlignment="1" applyProtection="1">
      <alignment vertical="center"/>
      <protection locked="0"/>
    </xf>
    <xf numFmtId="49" fontId="14" fillId="0" borderId="113" xfId="0" applyNumberFormat="1" applyFont="1" applyFill="1" applyBorder="1" applyAlignment="1" applyProtection="1">
      <alignment vertical="center"/>
      <protection locked="0"/>
    </xf>
    <xf numFmtId="49" fontId="14" fillId="0" borderId="114" xfId="0" applyNumberFormat="1" applyFont="1" applyFill="1" applyBorder="1" applyAlignment="1" applyProtection="1">
      <alignment vertical="center"/>
      <protection locked="0"/>
    </xf>
    <xf numFmtId="49" fontId="14" fillId="0" borderId="115" xfId="0" applyNumberFormat="1" applyFont="1" applyFill="1" applyBorder="1" applyAlignment="1" applyProtection="1">
      <alignment vertical="center"/>
      <protection locked="0"/>
    </xf>
    <xf numFmtId="49" fontId="14" fillId="0" borderId="116" xfId="0" applyNumberFormat="1" applyFont="1" applyFill="1" applyBorder="1" applyAlignment="1" applyProtection="1">
      <alignment vertical="center"/>
      <protection locked="0"/>
    </xf>
    <xf numFmtId="49" fontId="14" fillId="0" borderId="117" xfId="0" applyNumberFormat="1" applyFont="1" applyFill="1" applyBorder="1" applyAlignment="1" applyProtection="1">
      <alignment vertical="center"/>
      <protection locked="0"/>
    </xf>
    <xf numFmtId="49" fontId="14" fillId="0" borderId="118" xfId="0" applyNumberFormat="1" applyFont="1" applyFill="1" applyBorder="1" applyAlignment="1" applyProtection="1">
      <alignment vertical="center"/>
      <protection locked="0"/>
    </xf>
    <xf numFmtId="49" fontId="14" fillId="0" borderId="119" xfId="0" applyNumberFormat="1" applyFont="1" applyFill="1" applyBorder="1" applyAlignment="1" applyProtection="1">
      <alignment vertical="center"/>
      <protection locked="0"/>
    </xf>
    <xf numFmtId="49" fontId="14" fillId="0" borderId="120" xfId="0" applyNumberFormat="1" applyFont="1" applyFill="1" applyBorder="1" applyAlignment="1" applyProtection="1">
      <alignment vertical="center"/>
      <protection locked="0"/>
    </xf>
    <xf numFmtId="49" fontId="14" fillId="0" borderId="27" xfId="0" applyNumberFormat="1" applyFont="1" applyFill="1" applyBorder="1" applyAlignment="1" applyProtection="1">
      <alignment vertical="center"/>
      <protection locked="0"/>
    </xf>
    <xf numFmtId="49" fontId="14" fillId="0" borderId="121" xfId="0" applyNumberFormat="1" applyFont="1" applyFill="1" applyBorder="1" applyAlignment="1" applyProtection="1">
      <alignment vertical="center"/>
      <protection locked="0"/>
    </xf>
    <xf numFmtId="49" fontId="14" fillId="0" borderId="122" xfId="0" applyNumberFormat="1" applyFont="1" applyFill="1" applyBorder="1" applyAlignment="1" applyProtection="1">
      <alignment vertical="center"/>
      <protection locked="0"/>
    </xf>
    <xf numFmtId="49" fontId="14" fillId="0" borderId="123" xfId="0" applyNumberFormat="1" applyFont="1" applyFill="1" applyBorder="1" applyAlignment="1" applyProtection="1">
      <alignment vertical="center"/>
      <protection locked="0"/>
    </xf>
    <xf numFmtId="49" fontId="14" fillId="0" borderId="124" xfId="0" applyNumberFormat="1" applyFont="1" applyFill="1" applyBorder="1" applyAlignment="1" applyProtection="1">
      <alignment vertical="center"/>
      <protection locked="0"/>
    </xf>
    <xf numFmtId="49" fontId="14" fillId="0" borderId="125" xfId="0" applyNumberFormat="1" applyFont="1" applyFill="1" applyBorder="1" applyAlignment="1" applyProtection="1">
      <alignment vertical="center"/>
      <protection locked="0"/>
    </xf>
    <xf numFmtId="49" fontId="14" fillId="0" borderId="126" xfId="0" applyNumberFormat="1" applyFont="1" applyFill="1" applyBorder="1" applyAlignment="1" applyProtection="1">
      <alignment vertical="center"/>
      <protection locked="0"/>
    </xf>
    <xf numFmtId="49" fontId="14" fillId="0" borderId="127" xfId="0" applyNumberFormat="1" applyFont="1" applyFill="1" applyBorder="1" applyAlignment="1" applyProtection="1">
      <alignment vertical="center"/>
      <protection locked="0"/>
    </xf>
    <xf numFmtId="0" fontId="52" fillId="0" borderId="0" xfId="0" applyFont="1" applyProtection="1"/>
    <xf numFmtId="0" fontId="52" fillId="0" borderId="0" xfId="0" applyFont="1" applyFill="1" applyProtection="1"/>
    <xf numFmtId="0" fontId="14" fillId="0" borderId="0" xfId="0" applyFont="1" applyAlignment="1" applyProtection="1"/>
    <xf numFmtId="49" fontId="14" fillId="0" borderId="0" xfId="0" applyNumberFormat="1" applyFont="1" applyFill="1" applyBorder="1" applyAlignment="1" applyProtection="1">
      <alignment vertical="center"/>
    </xf>
    <xf numFmtId="0" fontId="11" fillId="4" borderId="18" xfId="0" applyNumberFormat="1" applyFont="1" applyFill="1" applyBorder="1" applyAlignment="1" applyProtection="1">
      <alignment horizontal="center" vertical="top"/>
    </xf>
    <xf numFmtId="0" fontId="11" fillId="4" borderId="19" xfId="0" applyNumberFormat="1" applyFont="1" applyFill="1" applyBorder="1" applyAlignment="1" applyProtection="1">
      <alignment horizontal="center" vertical="top"/>
    </xf>
    <xf numFmtId="0" fontId="11" fillId="0" borderId="0" xfId="0" applyNumberFormat="1" applyFont="1" applyFill="1" applyBorder="1" applyAlignment="1" applyProtection="1">
      <alignment horizontal="center" vertical="top"/>
    </xf>
    <xf numFmtId="0" fontId="14" fillId="0" borderId="0" xfId="0" applyFont="1" applyBorder="1" applyAlignment="1" applyProtection="1"/>
    <xf numFmtId="49" fontId="14" fillId="0" borderId="0" xfId="0" applyNumberFormat="1" applyFont="1" applyFill="1" applyBorder="1" applyAlignment="1" applyProtection="1">
      <alignment horizontal="center" vertical="center"/>
    </xf>
    <xf numFmtId="0" fontId="11" fillId="0" borderId="0" xfId="0" applyFont="1" applyFill="1" applyBorder="1" applyProtection="1"/>
    <xf numFmtId="0" fontId="14" fillId="0" borderId="0" xfId="0" applyFont="1" applyFill="1" applyAlignment="1" applyProtection="1">
      <alignment horizontal="centerContinuous"/>
    </xf>
    <xf numFmtId="0" fontId="14" fillId="0" borderId="0" xfId="0" applyNumberFormat="1" applyFont="1" applyProtection="1"/>
    <xf numFmtId="0" fontId="14" fillId="0" borderId="0" xfId="0" applyNumberFormat="1" applyFont="1" applyBorder="1" applyProtection="1"/>
    <xf numFmtId="165" fontId="14" fillId="4" borderId="16" xfId="0" applyNumberFormat="1" applyFont="1" applyFill="1" applyBorder="1" applyAlignment="1" applyProtection="1">
      <alignment horizontal="center"/>
    </xf>
    <xf numFmtId="165" fontId="14" fillId="0" borderId="0" xfId="0" applyNumberFormat="1" applyFont="1" applyFill="1" applyBorder="1" applyAlignment="1" applyProtection="1">
      <alignment vertical="top"/>
    </xf>
    <xf numFmtId="0" fontId="14" fillId="0" borderId="0" xfId="0" applyNumberFormat="1" applyFont="1" applyAlignment="1" applyProtection="1">
      <alignment vertical="top"/>
    </xf>
    <xf numFmtId="0" fontId="14" fillId="0" borderId="0" xfId="0" applyNumberFormat="1" applyFont="1" applyFill="1" applyAlignment="1" applyProtection="1">
      <alignment vertical="top"/>
    </xf>
    <xf numFmtId="0" fontId="21" fillId="0" borderId="0" xfId="0" applyFont="1" applyFill="1" applyBorder="1" applyAlignment="1" applyProtection="1">
      <alignment horizontal="left" vertical="center"/>
    </xf>
    <xf numFmtId="0" fontId="21" fillId="0" borderId="0" xfId="0" applyFont="1" applyFill="1" applyBorder="1" applyAlignment="1" applyProtection="1">
      <alignment horizontal="right" vertical="center"/>
    </xf>
    <xf numFmtId="0" fontId="14" fillId="0" borderId="0" xfId="0" applyFont="1" applyAlignment="1" applyProtection="1">
      <alignment horizontal="left"/>
    </xf>
    <xf numFmtId="0" fontId="14" fillId="0" borderId="0" xfId="0" applyFont="1" applyAlignment="1" applyProtection="1">
      <alignment horizontal="right"/>
    </xf>
    <xf numFmtId="0" fontId="14" fillId="0" borderId="0" xfId="0" applyFont="1" applyAlignment="1" applyProtection="1">
      <alignment horizontal="center"/>
    </xf>
    <xf numFmtId="0" fontId="14" fillId="0" borderId="102" xfId="0" applyFont="1" applyBorder="1" applyAlignment="1" applyProtection="1">
      <alignment horizontal="center" vertical="center" wrapText="1"/>
    </xf>
    <xf numFmtId="0" fontId="14" fillId="0" borderId="105" xfId="0" applyFont="1" applyBorder="1" applyAlignment="1" applyProtection="1">
      <alignment horizontal="center" vertical="center" wrapText="1"/>
    </xf>
    <xf numFmtId="0" fontId="14" fillId="4" borderId="13" xfId="0" applyFont="1" applyFill="1" applyBorder="1" applyAlignment="1" applyProtection="1">
      <alignment horizontal="center" vertical="center" wrapText="1"/>
    </xf>
    <xf numFmtId="0" fontId="14" fillId="0" borderId="0" xfId="0" applyFont="1" applyBorder="1" applyAlignment="1" applyProtection="1">
      <alignment horizontal="center"/>
    </xf>
    <xf numFmtId="0" fontId="14" fillId="2" borderId="10" xfId="0" applyFont="1" applyFill="1" applyBorder="1" applyAlignment="1" applyProtection="1">
      <alignment horizontal="center" vertical="center"/>
    </xf>
    <xf numFmtId="0" fontId="11" fillId="2" borderId="11" xfId="0" applyFont="1" applyFill="1" applyBorder="1" applyAlignment="1" applyProtection="1">
      <alignment horizontal="left"/>
    </xf>
    <xf numFmtId="0" fontId="14" fillId="4" borderId="17" xfId="0" applyFont="1" applyFill="1" applyBorder="1" applyAlignment="1" applyProtection="1">
      <alignment horizontal="center" vertical="center"/>
    </xf>
    <xf numFmtId="0" fontId="14" fillId="4" borderId="13" xfId="0" applyFont="1" applyFill="1" applyBorder="1" applyAlignment="1" applyProtection="1">
      <alignment horizontal="left" vertical="center" wrapText="1"/>
    </xf>
    <xf numFmtId="0" fontId="14" fillId="4" borderId="94" xfId="0" applyFont="1" applyFill="1" applyBorder="1" applyAlignment="1" applyProtection="1">
      <alignment horizontal="center" vertical="center"/>
    </xf>
    <xf numFmtId="0" fontId="14" fillId="4" borderId="93" xfId="0" applyFont="1" applyFill="1" applyBorder="1" applyAlignment="1" applyProtection="1">
      <alignment horizontal="center" vertical="center"/>
    </xf>
    <xf numFmtId="0" fontId="14" fillId="4" borderId="83" xfId="0" applyFont="1" applyFill="1" applyBorder="1" applyAlignment="1" applyProtection="1">
      <alignment horizontal="left" vertical="center" wrapText="1"/>
    </xf>
    <xf numFmtId="0" fontId="14" fillId="2" borderId="18" xfId="0" applyFont="1" applyFill="1" applyBorder="1" applyAlignment="1" applyProtection="1">
      <alignment horizontal="left" vertical="center" wrapText="1"/>
    </xf>
    <xf numFmtId="0" fontId="14" fillId="2" borderId="19" xfId="0" applyFont="1" applyFill="1" applyBorder="1" applyAlignment="1" applyProtection="1">
      <alignment horizontal="right"/>
    </xf>
    <xf numFmtId="0" fontId="14" fillId="4" borderId="52" xfId="0" applyFont="1" applyFill="1" applyBorder="1" applyAlignment="1" applyProtection="1">
      <alignment horizontal="left" vertical="center" wrapText="1"/>
    </xf>
    <xf numFmtId="0" fontId="14" fillId="4" borderId="68" xfId="0" applyFont="1" applyFill="1" applyBorder="1" applyAlignment="1" applyProtection="1">
      <alignment horizontal="center" vertical="center"/>
    </xf>
    <xf numFmtId="0" fontId="14" fillId="4" borderId="63" xfId="0" applyFont="1" applyFill="1" applyBorder="1" applyAlignment="1" applyProtection="1">
      <alignment horizontal="left" vertical="center" wrapText="1"/>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center" wrapText="1"/>
    </xf>
    <xf numFmtId="165" fontId="14" fillId="0" borderId="0" xfId="0" applyNumberFormat="1" applyFont="1" applyFill="1" applyBorder="1" applyAlignment="1" applyProtection="1">
      <alignment horizontal="right"/>
    </xf>
    <xf numFmtId="0" fontId="14" fillId="4" borderId="37" xfId="0" applyFont="1" applyFill="1" applyBorder="1" applyAlignment="1" applyProtection="1">
      <alignment horizontal="center" vertical="center"/>
    </xf>
    <xf numFmtId="0" fontId="14" fillId="4" borderId="14" xfId="0" applyFont="1" applyFill="1" applyBorder="1" applyAlignment="1" applyProtection="1">
      <alignment horizontal="left" vertical="center" wrapText="1"/>
    </xf>
    <xf numFmtId="0" fontId="14" fillId="0" borderId="0" xfId="0" applyFont="1" applyFill="1" applyBorder="1" applyAlignment="1" applyProtection="1">
      <alignment horizontal="right"/>
    </xf>
    <xf numFmtId="0" fontId="14" fillId="2" borderId="28" xfId="0" applyFont="1" applyFill="1" applyBorder="1" applyAlignment="1" applyProtection="1">
      <alignment horizontal="center" vertical="center"/>
    </xf>
    <xf numFmtId="0" fontId="11" fillId="2" borderId="20" xfId="0" applyFont="1" applyFill="1" applyBorder="1" applyAlignment="1" applyProtection="1">
      <alignment horizontal="left"/>
    </xf>
    <xf numFmtId="0" fontId="14" fillId="4" borderId="4" xfId="0" applyFont="1" applyFill="1" applyBorder="1" applyAlignment="1" applyProtection="1">
      <alignment horizontal="center" vertical="center"/>
    </xf>
    <xf numFmtId="0" fontId="14" fillId="4" borderId="139" xfId="0" applyFont="1" applyFill="1" applyBorder="1" applyAlignment="1" applyProtection="1">
      <alignment horizontal="center" vertical="center"/>
    </xf>
    <xf numFmtId="0" fontId="14" fillId="2" borderId="13" xfId="0" applyFont="1" applyFill="1" applyBorder="1" applyAlignment="1" applyProtection="1">
      <alignment horizontal="left" wrapText="1"/>
    </xf>
    <xf numFmtId="0" fontId="14" fillId="4" borderId="27" xfId="0" applyFont="1" applyFill="1" applyBorder="1" applyAlignment="1" applyProtection="1">
      <alignment horizontal="center" vertical="center"/>
    </xf>
    <xf numFmtId="20" fontId="14" fillId="4" borderId="13" xfId="0" applyNumberFormat="1" applyFont="1" applyFill="1" applyBorder="1" applyAlignment="1" applyProtection="1">
      <alignment horizontal="left" vertical="center" wrapText="1"/>
    </xf>
    <xf numFmtId="0" fontId="14" fillId="4" borderId="106" xfId="0" applyFont="1" applyFill="1" applyBorder="1" applyAlignment="1" applyProtection="1">
      <alignment horizontal="center" vertical="center"/>
    </xf>
    <xf numFmtId="0" fontId="14" fillId="4" borderId="10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2" fontId="14" fillId="0" borderId="0" xfId="0" applyNumberFormat="1" applyFont="1" applyFill="1" applyBorder="1" applyAlignment="1" applyProtection="1">
      <alignment horizontal="right"/>
    </xf>
    <xf numFmtId="0" fontId="14" fillId="4" borderId="13" xfId="0" applyFont="1" applyFill="1" applyBorder="1" applyAlignment="1" applyProtection="1">
      <alignment horizontal="left" wrapText="1"/>
    </xf>
    <xf numFmtId="0" fontId="14" fillId="4" borderId="63" xfId="0" applyFont="1" applyFill="1" applyBorder="1" applyAlignment="1" applyProtection="1">
      <alignment horizontal="left" wrapText="1"/>
    </xf>
    <xf numFmtId="0" fontId="14" fillId="0" borderId="0" xfId="0" applyFont="1" applyAlignment="1" applyProtection="1">
      <alignment horizontal="left" vertical="center"/>
    </xf>
    <xf numFmtId="165" fontId="14" fillId="6" borderId="76" xfId="0" applyNumberFormat="1" applyFont="1" applyFill="1" applyBorder="1" applyAlignment="1" applyProtection="1">
      <alignment horizontal="right" vertical="center"/>
    </xf>
    <xf numFmtId="165" fontId="14" fillId="6" borderId="14" xfId="0" applyNumberFormat="1" applyFont="1" applyFill="1" applyBorder="1" applyAlignment="1" applyProtection="1">
      <alignment horizontal="right" vertical="center"/>
    </xf>
    <xf numFmtId="165" fontId="14" fillId="6" borderId="13" xfId="0" applyNumberFormat="1" applyFont="1" applyFill="1" applyBorder="1" applyAlignment="1" applyProtection="1">
      <alignment horizontal="right" vertical="center"/>
    </xf>
    <xf numFmtId="165" fontId="14" fillId="6" borderId="27" xfId="0" applyNumberFormat="1" applyFont="1" applyFill="1" applyBorder="1" applyAlignment="1" applyProtection="1">
      <alignment horizontal="right" vertical="center"/>
    </xf>
    <xf numFmtId="0" fontId="14" fillId="4" borderId="13" xfId="0" quotePrefix="1" applyFont="1" applyFill="1" applyBorder="1" applyAlignment="1" applyProtection="1">
      <alignment horizontal="left" vertical="center" wrapText="1"/>
    </xf>
    <xf numFmtId="165" fontId="14" fillId="6" borderId="140" xfId="0" applyNumberFormat="1" applyFont="1" applyFill="1" applyBorder="1" applyAlignment="1" applyProtection="1">
      <alignment horizontal="right"/>
    </xf>
    <xf numFmtId="165" fontId="14" fillId="6" borderId="52" xfId="0" applyNumberFormat="1" applyFont="1" applyFill="1" applyBorder="1" applyAlignment="1" applyProtection="1">
      <alignment horizontal="right"/>
    </xf>
    <xf numFmtId="165" fontId="14" fillId="0" borderId="0" xfId="0" applyNumberFormat="1" applyFont="1" applyAlignment="1" applyProtection="1">
      <alignment horizontal="right"/>
    </xf>
    <xf numFmtId="0" fontId="14" fillId="0" borderId="0" xfId="0" quotePrefix="1" applyFont="1" applyAlignment="1" applyProtection="1">
      <alignment horizontal="left" vertical="center"/>
    </xf>
    <xf numFmtId="0" fontId="19" fillId="0" borderId="0" xfId="0" applyFont="1" applyAlignment="1" applyProtection="1">
      <alignment horizontal="left"/>
    </xf>
    <xf numFmtId="0" fontId="19" fillId="0" borderId="0" xfId="0" applyFont="1" applyAlignment="1" applyProtection="1">
      <alignment horizontal="right"/>
    </xf>
    <xf numFmtId="164" fontId="14" fillId="0" borderId="0" xfId="3" applyFont="1" applyAlignment="1" applyProtection="1">
      <alignment horizontal="center" vertical="center"/>
    </xf>
    <xf numFmtId="164" fontId="14" fillId="0" borderId="0" xfId="3" applyFont="1" applyAlignment="1" applyProtection="1">
      <alignment horizontal="left" vertical="center"/>
    </xf>
    <xf numFmtId="164" fontId="14" fillId="0" borderId="0" xfId="3" applyFont="1" applyAlignment="1" applyProtection="1">
      <alignment horizontal="right"/>
    </xf>
    <xf numFmtId="164" fontId="14" fillId="0" borderId="0" xfId="3" applyFont="1" applyAlignment="1" applyProtection="1">
      <alignment horizontal="right" vertical="center"/>
    </xf>
    <xf numFmtId="2" fontId="72" fillId="0" borderId="0" xfId="3" applyNumberFormat="1" applyFont="1" applyAlignment="1" applyProtection="1">
      <alignment horizontal="left" vertical="center"/>
    </xf>
    <xf numFmtId="2" fontId="72" fillId="0" borderId="0" xfId="3" applyNumberFormat="1" applyFont="1" applyAlignment="1" applyProtection="1">
      <alignment horizontal="right"/>
    </xf>
    <xf numFmtId="2" fontId="14" fillId="0" borderId="0" xfId="3" applyNumberFormat="1" applyFont="1" applyAlignment="1" applyProtection="1">
      <alignment horizontal="left" vertical="center"/>
    </xf>
    <xf numFmtId="2" fontId="14" fillId="0" borderId="0" xfId="3" applyNumberFormat="1" applyFont="1" applyAlignment="1" applyProtection="1">
      <alignment horizontal="right"/>
    </xf>
    <xf numFmtId="164" fontId="0" fillId="0" borderId="0" xfId="3" applyFont="1" applyAlignment="1" applyProtection="1">
      <alignment horizontal="right"/>
    </xf>
    <xf numFmtId="0" fontId="0" fillId="0" borderId="0" xfId="0" applyAlignment="1" applyProtection="1">
      <alignment horizontal="right"/>
    </xf>
    <xf numFmtId="175" fontId="0" fillId="0" borderId="0" xfId="3" applyNumberFormat="1" applyFont="1" applyProtection="1">
      <protection locked="0"/>
    </xf>
    <xf numFmtId="2" fontId="0" fillId="0" borderId="0" xfId="0" applyNumberFormat="1" applyAlignment="1" applyProtection="1">
      <alignment horizontal="center"/>
      <protection locked="0"/>
    </xf>
    <xf numFmtId="172" fontId="14" fillId="0" borderId="5" xfId="0" applyNumberFormat="1" applyFont="1" applyFill="1" applyBorder="1" applyProtection="1">
      <protection locked="0"/>
    </xf>
    <xf numFmtId="0" fontId="14" fillId="0" borderId="0" xfId="0" applyFont="1" applyAlignment="1" applyProtection="1">
      <alignment horizontal="center" vertical="center"/>
      <protection locked="0"/>
    </xf>
    <xf numFmtId="178" fontId="6" fillId="6" borderId="14" xfId="3" applyNumberFormat="1" applyFont="1" applyFill="1" applyBorder="1" applyAlignment="1" applyProtection="1">
      <alignment horizontal="center" vertical="center" wrapText="1"/>
    </xf>
    <xf numFmtId="0" fontId="14" fillId="0" borderId="0" xfId="6" applyFont="1" applyFill="1" applyBorder="1" applyAlignment="1">
      <alignment horizontal="center" vertical="center"/>
    </xf>
    <xf numFmtId="0" fontId="14" fillId="0" borderId="0" xfId="6" applyFont="1" applyFill="1" applyBorder="1" applyAlignment="1" applyProtection="1">
      <alignment horizontal="center" vertical="center"/>
      <protection locked="0"/>
    </xf>
    <xf numFmtId="166" fontId="11" fillId="0" borderId="0" xfId="6" applyNumberFormat="1" applyFont="1" applyFill="1" applyBorder="1" applyAlignment="1">
      <alignment horizontal="center" vertical="center"/>
    </xf>
    <xf numFmtId="0" fontId="9" fillId="0" borderId="0" xfId="0" applyFont="1" applyBorder="1" applyAlignment="1">
      <alignment horizontal="left" vertical="center"/>
    </xf>
    <xf numFmtId="0" fontId="9" fillId="0" borderId="0" xfId="0" applyFont="1" applyAlignment="1" applyProtection="1">
      <alignment horizontal="left" vertical="center"/>
    </xf>
    <xf numFmtId="0" fontId="11" fillId="0" borderId="0" xfId="0" applyFont="1" applyAlignment="1" applyProtection="1">
      <alignment horizontal="center" vertical="center"/>
    </xf>
    <xf numFmtId="0" fontId="14" fillId="5" borderId="11" xfId="6" applyFont="1" applyFill="1" applyBorder="1" applyAlignment="1" applyProtection="1">
      <alignment horizontal="center" vertical="center"/>
    </xf>
    <xf numFmtId="166" fontId="11" fillId="5" borderId="12" xfId="6" applyNumberFormat="1" applyFont="1" applyFill="1" applyBorder="1" applyAlignment="1" applyProtection="1">
      <alignment horizontal="center" vertical="center"/>
    </xf>
    <xf numFmtId="166" fontId="11" fillId="5" borderId="11" xfId="6" applyNumberFormat="1" applyFont="1" applyFill="1" applyBorder="1" applyAlignment="1" applyProtection="1">
      <alignment horizontal="left" vertical="center"/>
    </xf>
    <xf numFmtId="166" fontId="11" fillId="5" borderId="35" xfId="6" applyNumberFormat="1" applyFont="1" applyFill="1" applyBorder="1" applyAlignment="1" applyProtection="1">
      <alignment horizontal="center" vertical="center"/>
    </xf>
    <xf numFmtId="0" fontId="14" fillId="0" borderId="0" xfId="0" applyFont="1" applyFill="1" applyAlignment="1" applyProtection="1">
      <alignment horizontal="center"/>
    </xf>
    <xf numFmtId="0" fontId="14" fillId="0" borderId="99" xfId="6" applyFont="1" applyFill="1" applyBorder="1" applyAlignment="1" applyProtection="1">
      <alignment horizontal="center" vertical="center"/>
    </xf>
    <xf numFmtId="0" fontId="14" fillId="5" borderId="98" xfId="6" applyFont="1" applyFill="1" applyBorder="1" applyAlignment="1" applyProtection="1">
      <alignment horizontal="center" vertical="center"/>
    </xf>
    <xf numFmtId="0" fontId="14" fillId="5" borderId="16" xfId="6" applyFont="1" applyFill="1" applyBorder="1" applyAlignment="1" applyProtection="1">
      <alignment horizontal="center" vertical="center"/>
    </xf>
    <xf numFmtId="0" fontId="14" fillId="5" borderId="12" xfId="6" applyFont="1" applyFill="1" applyBorder="1" applyAlignment="1" applyProtection="1">
      <alignment horizontal="center" vertical="center"/>
    </xf>
    <xf numFmtId="9" fontId="14" fillId="5" borderId="12" xfId="12" applyFont="1" applyFill="1" applyBorder="1" applyAlignment="1" applyProtection="1">
      <alignment horizontal="center" vertical="center"/>
    </xf>
    <xf numFmtId="0" fontId="14" fillId="0" borderId="10" xfId="6" applyFont="1" applyBorder="1" applyAlignment="1" applyProtection="1">
      <alignment horizontal="center" vertical="center"/>
      <protection locked="0"/>
    </xf>
    <xf numFmtId="0" fontId="14" fillId="0" borderId="31" xfId="6" applyFont="1" applyBorder="1" applyAlignment="1" applyProtection="1">
      <alignment horizontal="center" vertical="center" wrapText="1"/>
      <protection locked="0"/>
    </xf>
    <xf numFmtId="0" fontId="14" fillId="0" borderId="35" xfId="6" applyFont="1" applyBorder="1" applyAlignment="1" applyProtection="1">
      <alignment horizontal="center" vertical="center"/>
      <protection locked="0"/>
    </xf>
    <xf numFmtId="0" fontId="14" fillId="5" borderId="22" xfId="6" applyFont="1" applyFill="1" applyBorder="1" applyAlignment="1" applyProtection="1">
      <alignment horizontal="center" vertical="center"/>
    </xf>
    <xf numFmtId="166" fontId="11" fillId="5" borderId="53" xfId="6" applyNumberFormat="1" applyFont="1" applyFill="1" applyBorder="1" applyAlignment="1" applyProtection="1">
      <alignment horizontal="center" vertical="center"/>
    </xf>
    <xf numFmtId="0" fontId="14" fillId="5" borderId="10" xfId="6" applyFont="1" applyFill="1" applyBorder="1" applyAlignment="1" applyProtection="1">
      <alignment horizontal="center" vertical="center"/>
    </xf>
    <xf numFmtId="166" fontId="14" fillId="5" borderId="53" xfId="6" applyNumberFormat="1" applyFont="1" applyFill="1" applyBorder="1" applyAlignment="1" applyProtection="1">
      <alignment horizontal="center" vertical="center"/>
    </xf>
    <xf numFmtId="166" fontId="14" fillId="5" borderId="29" xfId="6" applyNumberFormat="1" applyFont="1" applyFill="1" applyBorder="1" applyAlignment="1" applyProtection="1">
      <alignment horizontal="center" vertical="center"/>
    </xf>
    <xf numFmtId="166" fontId="11" fillId="0" borderId="12" xfId="6" applyNumberFormat="1" applyFont="1" applyFill="1" applyBorder="1" applyAlignment="1" applyProtection="1">
      <alignment horizontal="center" vertical="center"/>
      <protection locked="0"/>
    </xf>
    <xf numFmtId="0" fontId="14" fillId="5" borderId="29" xfId="0" applyFont="1" applyFill="1" applyBorder="1" applyAlignment="1" applyProtection="1">
      <alignment horizontal="center"/>
    </xf>
    <xf numFmtId="0" fontId="14" fillId="0" borderId="0" xfId="0" applyFont="1" applyFill="1" applyBorder="1" applyAlignment="1" applyProtection="1">
      <alignment horizontal="center"/>
    </xf>
    <xf numFmtId="0" fontId="14" fillId="10" borderId="141" xfId="0" applyFont="1" applyFill="1" applyBorder="1" applyAlignment="1" applyProtection="1">
      <alignment horizontal="center" vertical="center" wrapText="1"/>
      <protection locked="0"/>
    </xf>
    <xf numFmtId="0" fontId="14" fillId="10" borderId="142" xfId="0" applyFont="1" applyFill="1" applyBorder="1" applyAlignment="1" applyProtection="1">
      <alignment horizontal="center" vertical="center" wrapText="1"/>
      <protection locked="0"/>
    </xf>
    <xf numFmtId="0" fontId="6" fillId="0" borderId="15" xfId="0" applyFont="1" applyFill="1" applyBorder="1" applyAlignment="1" applyProtection="1">
      <alignment wrapText="1"/>
    </xf>
    <xf numFmtId="0" fontId="11" fillId="4" borderId="102" xfId="0" applyFont="1" applyFill="1" applyBorder="1" applyAlignment="1" applyProtection="1">
      <alignment horizontal="center" vertical="center" wrapText="1"/>
    </xf>
    <xf numFmtId="0" fontId="11" fillId="4" borderId="103" xfId="0" applyFont="1" applyFill="1" applyBorder="1" applyAlignment="1" applyProtection="1">
      <alignment horizontal="center" vertical="center" wrapText="1"/>
    </xf>
    <xf numFmtId="3" fontId="11" fillId="4" borderId="105" xfId="0" applyNumberFormat="1" applyFont="1" applyFill="1" applyBorder="1" applyAlignment="1" applyProtection="1">
      <alignment horizontal="center" vertical="center" wrapText="1"/>
    </xf>
    <xf numFmtId="3" fontId="11" fillId="4" borderId="16" xfId="0" applyNumberFormat="1" applyFont="1" applyFill="1" applyBorder="1" applyAlignment="1" applyProtection="1">
      <alignment horizontal="center" vertical="center" wrapText="1"/>
    </xf>
    <xf numFmtId="0" fontId="6" fillId="4" borderId="10" xfId="0" applyFont="1" applyFill="1" applyBorder="1" applyAlignment="1" applyProtection="1">
      <alignment horizontal="left" vertical="center" wrapText="1"/>
    </xf>
    <xf numFmtId="0" fontId="14" fillId="0" borderId="29" xfId="0" applyFont="1" applyFill="1" applyBorder="1" applyAlignment="1" applyProtection="1">
      <alignment horizontal="center"/>
    </xf>
    <xf numFmtId="0" fontId="14" fillId="4" borderId="140" xfId="0" applyFont="1" applyFill="1" applyBorder="1" applyAlignment="1" applyProtection="1">
      <alignment horizontal="center" vertical="center" wrapText="1"/>
    </xf>
    <xf numFmtId="0" fontId="14" fillId="4" borderId="52" xfId="0" applyFont="1" applyFill="1" applyBorder="1" applyAlignment="1" applyProtection="1">
      <alignment horizontal="center" vertical="center" wrapText="1"/>
    </xf>
    <xf numFmtId="0" fontId="14" fillId="4" borderId="87" xfId="0" applyFont="1" applyFill="1" applyBorder="1" applyAlignment="1" applyProtection="1">
      <alignment horizontal="center" vertical="center" wrapText="1"/>
    </xf>
    <xf numFmtId="180" fontId="14" fillId="4" borderId="82" xfId="0" applyNumberFormat="1" applyFont="1" applyFill="1" applyBorder="1" applyAlignment="1" applyProtection="1">
      <alignment horizontal="center"/>
    </xf>
    <xf numFmtId="0" fontId="14" fillId="4" borderId="18" xfId="0" applyFont="1" applyFill="1" applyBorder="1" applyAlignment="1" applyProtection="1"/>
    <xf numFmtId="0" fontId="14" fillId="4" borderId="19" xfId="0" applyFont="1" applyFill="1" applyBorder="1" applyAlignment="1" applyProtection="1"/>
    <xf numFmtId="0" fontId="14" fillId="4" borderId="27" xfId="0" applyFont="1" applyFill="1" applyBorder="1" applyAlignment="1" applyProtection="1"/>
    <xf numFmtId="180" fontId="14" fillId="4" borderId="43" xfId="0" applyNumberFormat="1" applyFont="1" applyFill="1" applyBorder="1" applyAlignment="1" applyProtection="1">
      <alignment horizontal="center"/>
    </xf>
    <xf numFmtId="180" fontId="14" fillId="4" borderId="80" xfId="0" applyNumberFormat="1" applyFont="1" applyFill="1" applyBorder="1" applyAlignment="1" applyProtection="1">
      <alignment horizontal="center"/>
    </xf>
    <xf numFmtId="0" fontId="14" fillId="4" borderId="139" xfId="0" applyFont="1" applyFill="1" applyBorder="1" applyAlignment="1" applyProtection="1">
      <alignment horizontal="center" vertical="center" wrapText="1"/>
    </xf>
    <xf numFmtId="0" fontId="14" fillId="4" borderId="68" xfId="0" applyFont="1" applyFill="1" applyBorder="1" applyAlignment="1" applyProtection="1">
      <alignment horizontal="center" vertical="center" wrapText="1"/>
    </xf>
    <xf numFmtId="0" fontId="14" fillId="4" borderId="98" xfId="0" applyFont="1" applyFill="1" applyBorder="1" applyAlignment="1" applyProtection="1">
      <alignment horizontal="centerContinuous" vertical="center" wrapText="1"/>
    </xf>
    <xf numFmtId="0" fontId="14" fillId="4" borderId="78" xfId="0" applyFont="1" applyFill="1" applyBorder="1" applyAlignment="1" applyProtection="1">
      <alignment horizontal="centerContinuous" vertical="center" wrapText="1"/>
    </xf>
    <xf numFmtId="0" fontId="14" fillId="4" borderId="75" xfId="0" applyFont="1" applyFill="1" applyBorder="1" applyAlignment="1" applyProtection="1">
      <alignment horizontal="centerContinuous" vertical="center" wrapText="1"/>
    </xf>
    <xf numFmtId="0" fontId="14" fillId="4" borderId="12" xfId="0" applyFont="1" applyFill="1" applyBorder="1" applyAlignment="1" applyProtection="1">
      <alignment horizontal="centerContinuous" vertical="center" wrapText="1"/>
    </xf>
    <xf numFmtId="0" fontId="14" fillId="4" borderId="82" xfId="0" applyFont="1" applyFill="1" applyBorder="1" applyAlignment="1" applyProtection="1">
      <alignment horizontal="centerContinuous" vertical="center" wrapText="1"/>
    </xf>
    <xf numFmtId="0" fontId="14" fillId="4" borderId="97" xfId="0" applyFont="1" applyFill="1" applyBorder="1" applyAlignment="1" applyProtection="1">
      <alignment horizontal="centerContinuous" vertical="center" wrapText="1"/>
    </xf>
    <xf numFmtId="0" fontId="14" fillId="4" borderId="62" xfId="0" applyFont="1" applyFill="1" applyBorder="1" applyAlignment="1" applyProtection="1">
      <alignment horizontal="center" vertical="center" wrapText="1"/>
    </xf>
    <xf numFmtId="165" fontId="14" fillId="0" borderId="27" xfId="0" applyNumberFormat="1" applyFont="1" applyFill="1" applyBorder="1" applyAlignment="1" applyProtection="1">
      <alignment horizontal="right"/>
      <protection locked="0"/>
    </xf>
    <xf numFmtId="165" fontId="14" fillId="0" borderId="13" xfId="0" applyNumberFormat="1" applyFont="1" applyFill="1" applyBorder="1" applyAlignment="1" applyProtection="1">
      <alignment horizontal="right"/>
      <protection locked="0"/>
    </xf>
    <xf numFmtId="0" fontId="0" fillId="0" borderId="13" xfId="0" applyBorder="1"/>
    <xf numFmtId="0" fontId="0" fillId="0" borderId="13" xfId="0" quotePrefix="1" applyBorder="1" applyAlignment="1">
      <alignment wrapText="1"/>
    </xf>
    <xf numFmtId="0" fontId="78" fillId="0" borderId="0" xfId="0" applyFont="1" applyProtection="1">
      <protection locked="0"/>
    </xf>
    <xf numFmtId="3" fontId="14" fillId="5" borderId="14" xfId="0" applyNumberFormat="1" applyFont="1" applyFill="1" applyBorder="1" applyAlignment="1" applyProtection="1">
      <alignment horizontal="center"/>
      <protection locked="0"/>
    </xf>
    <xf numFmtId="10" fontId="14" fillId="5" borderId="13" xfId="0" applyNumberFormat="1" applyFont="1" applyFill="1" applyBorder="1" applyAlignment="1" applyProtection="1">
      <alignment horizontal="center"/>
      <protection locked="0"/>
    </xf>
    <xf numFmtId="10" fontId="14" fillId="5" borderId="13" xfId="12" applyNumberFormat="1" applyFont="1" applyFill="1" applyBorder="1" applyAlignment="1" applyProtection="1">
      <alignment horizontal="center"/>
      <protection locked="0"/>
    </xf>
    <xf numFmtId="10" fontId="14" fillId="5" borderId="83" xfId="12" applyNumberFormat="1" applyFont="1" applyFill="1" applyBorder="1" applyAlignment="1" applyProtection="1">
      <alignment horizontal="center"/>
      <protection locked="0"/>
    </xf>
    <xf numFmtId="173" fontId="14" fillId="6" borderId="63" xfId="0" applyNumberFormat="1" applyFont="1" applyFill="1" applyBorder="1" applyAlignment="1" applyProtection="1">
      <alignment horizontal="right"/>
    </xf>
    <xf numFmtId="3" fontId="14" fillId="2" borderId="83" xfId="3" applyNumberFormat="1" applyFont="1" applyFill="1" applyBorder="1" applyAlignment="1" applyProtection="1">
      <alignment horizontal="right" vertical="center" wrapText="1"/>
      <protection locked="0"/>
    </xf>
    <xf numFmtId="3" fontId="14" fillId="2" borderId="19" xfId="0" applyNumberFormat="1" applyFont="1" applyFill="1" applyBorder="1" applyAlignment="1" applyProtection="1">
      <alignment horizontal="right"/>
      <protection locked="0"/>
    </xf>
    <xf numFmtId="3" fontId="14" fillId="5" borderId="52" xfId="3" applyNumberFormat="1" applyFont="1" applyFill="1" applyBorder="1" applyAlignment="1" applyProtection="1">
      <alignment horizontal="right"/>
      <protection locked="0"/>
    </xf>
    <xf numFmtId="0" fontId="14" fillId="0" borderId="13" xfId="0" applyNumberFormat="1" applyFont="1" applyFill="1" applyBorder="1" applyAlignment="1" applyProtection="1">
      <alignment horizontal="center"/>
      <protection locked="0"/>
    </xf>
    <xf numFmtId="10" fontId="14" fillId="5" borderId="63" xfId="12" applyNumberFormat="1" applyFont="1" applyFill="1" applyBorder="1" applyAlignment="1" applyProtection="1">
      <alignment horizontal="center"/>
      <protection locked="0"/>
    </xf>
    <xf numFmtId="10" fontId="14" fillId="5" borderId="63" xfId="12" applyNumberFormat="1" applyFont="1" applyFill="1" applyBorder="1" applyAlignment="1" applyProtection="1">
      <alignment horizontal="right"/>
      <protection locked="0"/>
    </xf>
    <xf numFmtId="0" fontId="0" fillId="0" borderId="83" xfId="0" applyBorder="1"/>
    <xf numFmtId="0" fontId="0" fillId="2" borderId="10" xfId="0" applyFill="1" applyBorder="1"/>
    <xf numFmtId="0" fontId="0" fillId="2" borderId="11" xfId="0" applyFill="1" applyBorder="1"/>
    <xf numFmtId="0" fontId="0" fillId="2" borderId="35" xfId="0" applyFill="1" applyBorder="1"/>
    <xf numFmtId="0" fontId="77" fillId="14" borderId="83" xfId="0" applyFont="1" applyFill="1" applyBorder="1"/>
    <xf numFmtId="0" fontId="0" fillId="0" borderId="52" xfId="0" applyBorder="1"/>
    <xf numFmtId="0" fontId="77" fillId="2" borderId="10" xfId="0" applyFont="1" applyFill="1" applyBorder="1"/>
    <xf numFmtId="0" fontId="77" fillId="2" borderId="11" xfId="0" applyFont="1" applyFill="1" applyBorder="1"/>
    <xf numFmtId="0" fontId="77" fillId="2" borderId="35" xfId="0" applyFont="1" applyFill="1" applyBorder="1"/>
    <xf numFmtId="0" fontId="79" fillId="0" borderId="0" xfId="0" applyFont="1"/>
    <xf numFmtId="9" fontId="14" fillId="5" borderId="13" xfId="12" applyNumberFormat="1" applyFont="1" applyFill="1" applyBorder="1" applyAlignment="1" applyProtection="1">
      <alignment horizontal="center"/>
      <protection locked="0"/>
    </xf>
    <xf numFmtId="178" fontId="6" fillId="6" borderId="82" xfId="3" applyNumberFormat="1" applyFont="1" applyFill="1" applyBorder="1" applyAlignment="1" applyProtection="1">
      <alignment horizontal="center" vertical="center" wrapText="1"/>
    </xf>
    <xf numFmtId="178" fontId="6" fillId="5" borderId="43" xfId="3" applyNumberFormat="1" applyFont="1" applyFill="1" applyBorder="1" applyAlignment="1" applyProtection="1">
      <alignment horizontal="center" vertical="center" wrapText="1"/>
      <protection locked="0"/>
    </xf>
    <xf numFmtId="178" fontId="76" fillId="5" borderId="43" xfId="3" applyNumberFormat="1" applyFont="1" applyFill="1" applyBorder="1" applyAlignment="1" applyProtection="1">
      <alignment horizontal="center" vertical="center" wrapText="1"/>
      <protection locked="0"/>
    </xf>
    <xf numFmtId="178" fontId="76" fillId="5" borderId="80" xfId="3" applyNumberFormat="1" applyFont="1" applyFill="1" applyBorder="1" applyAlignment="1" applyProtection="1">
      <alignment horizontal="center" vertical="center" wrapText="1"/>
      <protection locked="0"/>
    </xf>
    <xf numFmtId="3" fontId="11" fillId="4" borderId="21"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left" vertical="top" wrapText="1"/>
      <protection locked="0"/>
    </xf>
    <xf numFmtId="0" fontId="10"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3" fillId="5" borderId="0" xfId="5" applyFont="1" applyFill="1" applyAlignment="1">
      <alignment horizontal="center"/>
    </xf>
    <xf numFmtId="0" fontId="10" fillId="5" borderId="0" xfId="0" applyFont="1" applyFill="1" applyBorder="1" applyAlignment="1">
      <alignment horizontal="left" vertical="center"/>
    </xf>
    <xf numFmtId="0" fontId="13" fillId="0" borderId="0" xfId="5" applyFont="1" applyFill="1" applyAlignment="1">
      <alignment horizontal="center"/>
    </xf>
    <xf numFmtId="0" fontId="10" fillId="0" borderId="0" xfId="0" applyFont="1" applyFill="1" applyBorder="1" applyAlignment="1">
      <alignment horizontal="left"/>
    </xf>
    <xf numFmtId="0" fontId="14" fillId="0" borderId="0" xfId="0" applyFont="1" applyFill="1" applyBorder="1" applyAlignment="1">
      <alignment horizontal="left"/>
    </xf>
    <xf numFmtId="4" fontId="41" fillId="0" borderId="0" xfId="0" applyNumberFormat="1" applyFont="1" applyFill="1" applyBorder="1" applyAlignment="1">
      <alignment vertical="center" wrapText="1"/>
    </xf>
    <xf numFmtId="0" fontId="41" fillId="0" borderId="0" xfId="0" applyFont="1" applyFill="1" applyBorder="1" applyAlignment="1">
      <alignment vertical="center" wrapText="1"/>
    </xf>
    <xf numFmtId="0" fontId="41"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vertical="center" wrapText="1"/>
    </xf>
    <xf numFmtId="0" fontId="14" fillId="0" borderId="0" xfId="7" applyFont="1" applyFill="1" applyBorder="1" applyAlignment="1">
      <alignment vertical="center" wrapText="1"/>
    </xf>
    <xf numFmtId="0" fontId="11" fillId="3" borderId="6" xfId="0" applyFont="1" applyFill="1" applyBorder="1" applyAlignment="1" applyProtection="1">
      <alignment horizontal="center" vertical="top" wrapText="1"/>
    </xf>
    <xf numFmtId="164" fontId="14" fillId="6" borderId="68" xfId="3" applyFont="1" applyFill="1" applyBorder="1" applyAlignment="1" applyProtection="1">
      <alignment horizontal="center" vertical="top" wrapText="1"/>
    </xf>
    <xf numFmtId="164" fontId="14" fillId="6" borderId="63" xfId="3" applyFont="1" applyFill="1" applyBorder="1" applyAlignment="1" applyProtection="1">
      <alignment horizontal="center" vertical="top" wrapText="1"/>
    </xf>
    <xf numFmtId="176" fontId="14" fillId="6" borderId="74" xfId="3" applyNumberFormat="1" applyFont="1" applyFill="1" applyBorder="1" applyProtection="1"/>
    <xf numFmtId="176" fontId="14" fillId="2" borderId="37" xfId="3" applyNumberFormat="1" applyFont="1" applyFill="1" applyBorder="1" applyAlignment="1" applyProtection="1">
      <alignment horizontal="center" vertical="top" wrapText="1"/>
    </xf>
    <xf numFmtId="176" fontId="14" fillId="2" borderId="17" xfId="3" applyNumberFormat="1" applyFont="1" applyFill="1" applyBorder="1" applyAlignment="1" applyProtection="1">
      <alignment horizontal="center" vertical="top" wrapText="1"/>
    </xf>
    <xf numFmtId="164" fontId="14" fillId="2" borderId="13" xfId="3" applyFont="1" applyFill="1" applyBorder="1" applyAlignment="1" applyProtection="1">
      <alignment horizontal="center" vertical="top" wrapText="1"/>
    </xf>
    <xf numFmtId="9" fontId="14" fillId="0" borderId="0" xfId="12" applyFont="1" applyFill="1" applyBorder="1" applyAlignment="1" applyProtection="1">
      <alignment horizontal="center" vertical="center"/>
    </xf>
    <xf numFmtId="173" fontId="32" fillId="2" borderId="9" xfId="0" applyNumberFormat="1" applyFont="1" applyFill="1" applyBorder="1" applyAlignment="1" applyProtection="1">
      <alignment horizontal="center" vertical="center"/>
      <protection locked="0"/>
    </xf>
    <xf numFmtId="173" fontId="32" fillId="2" borderId="8" xfId="0" applyNumberFormat="1" applyFont="1" applyFill="1" applyBorder="1" applyAlignment="1">
      <alignment horizontal="center" vertical="center"/>
    </xf>
    <xf numFmtId="173" fontId="31" fillId="5" borderId="143" xfId="0" applyNumberFormat="1" applyFont="1" applyFill="1" applyBorder="1" applyAlignment="1" applyProtection="1">
      <alignment horizontal="center" vertical="center"/>
      <protection locked="0"/>
    </xf>
    <xf numFmtId="4" fontId="10" fillId="6" borderId="58" xfId="0" applyNumberFormat="1" applyFont="1" applyFill="1" applyBorder="1" applyAlignment="1" applyProtection="1">
      <alignment horizontal="center" vertical="center" wrapText="1"/>
      <protection locked="0"/>
    </xf>
    <xf numFmtId="4" fontId="10" fillId="6" borderId="29" xfId="0" applyNumberFormat="1" applyFont="1" applyFill="1" applyBorder="1" applyAlignment="1" applyProtection="1">
      <alignment horizontal="center" vertical="center" wrapText="1"/>
      <protection locked="0"/>
    </xf>
    <xf numFmtId="4" fontId="10" fillId="6" borderId="108" xfId="0" applyNumberFormat="1" applyFont="1" applyFill="1" applyBorder="1" applyAlignment="1" applyProtection="1">
      <alignment horizontal="center" vertical="center" wrapText="1"/>
      <protection locked="0"/>
    </xf>
    <xf numFmtId="4" fontId="10" fillId="6" borderId="53" xfId="0" applyNumberFormat="1" applyFont="1" applyFill="1" applyBorder="1" applyAlignment="1" applyProtection="1">
      <alignment horizontal="center" vertical="center" wrapText="1"/>
      <protection locked="0"/>
    </xf>
    <xf numFmtId="4" fontId="63" fillId="11" borderId="35" xfId="0" applyNumberFormat="1" applyFont="1" applyFill="1" applyBorder="1" applyAlignment="1" applyProtection="1">
      <alignment horizontal="center" vertical="center" wrapText="1"/>
      <protection locked="0"/>
    </xf>
    <xf numFmtId="4" fontId="63" fillId="6" borderId="12" xfId="0" applyNumberFormat="1" applyFont="1" applyFill="1" applyBorder="1" applyAlignment="1" applyProtection="1">
      <alignment horizontal="center" vertical="center" wrapText="1"/>
      <protection locked="0"/>
    </xf>
    <xf numFmtId="4" fontId="6" fillId="6" borderId="12" xfId="0" applyNumberFormat="1" applyFont="1" applyFill="1" applyBorder="1" applyAlignment="1" applyProtection="1">
      <alignment horizontal="center" vertical="center" wrapText="1"/>
      <protection locked="0"/>
    </xf>
    <xf numFmtId="4" fontId="6" fillId="11" borderId="12" xfId="0" applyNumberFormat="1" applyFont="1" applyFill="1" applyBorder="1" applyAlignment="1" applyProtection="1">
      <alignment horizontal="center" vertical="center" wrapText="1"/>
      <protection locked="0"/>
    </xf>
    <xf numFmtId="4" fontId="10" fillId="6" borderId="58" xfId="0" applyNumberFormat="1" applyFont="1" applyFill="1" applyBorder="1" applyAlignment="1" applyProtection="1">
      <alignment horizontal="center"/>
      <protection locked="0"/>
    </xf>
    <xf numFmtId="4" fontId="10" fillId="6" borderId="29" xfId="0" applyNumberFormat="1" applyFont="1" applyFill="1" applyBorder="1" applyAlignment="1" applyProtection="1">
      <alignment horizontal="center"/>
      <protection locked="0"/>
    </xf>
    <xf numFmtId="4" fontId="31" fillId="6" borderId="43" xfId="0" applyNumberFormat="1" applyFont="1" applyFill="1" applyBorder="1" applyAlignment="1" applyProtection="1">
      <alignment horizontal="center" vertical="center"/>
      <protection locked="0"/>
    </xf>
    <xf numFmtId="4" fontId="31" fillId="6" borderId="44" xfId="0" applyNumberFormat="1" applyFont="1" applyFill="1" applyBorder="1" applyAlignment="1" applyProtection="1">
      <alignment horizontal="center" vertical="center"/>
      <protection locked="0"/>
    </xf>
    <xf numFmtId="4" fontId="6" fillId="6" borderId="9" xfId="0" applyNumberFormat="1" applyFont="1" applyFill="1" applyBorder="1" applyAlignment="1" applyProtection="1">
      <alignment horizontal="center" vertical="center"/>
      <protection locked="0"/>
    </xf>
    <xf numFmtId="4" fontId="31" fillId="6" borderId="42" xfId="0" applyNumberFormat="1" applyFont="1" applyFill="1" applyBorder="1" applyAlignment="1" applyProtection="1">
      <alignment horizontal="center" vertical="center"/>
      <protection locked="0"/>
    </xf>
    <xf numFmtId="4" fontId="6" fillId="11" borderId="53" xfId="0" applyNumberFormat="1" applyFont="1" applyFill="1" applyBorder="1" applyAlignment="1" applyProtection="1">
      <alignment horizontal="center" vertical="center"/>
      <protection locked="0"/>
    </xf>
    <xf numFmtId="4" fontId="36" fillId="11" borderId="12" xfId="0" applyNumberFormat="1" applyFont="1" applyFill="1" applyBorder="1" applyAlignment="1" applyProtection="1">
      <alignment horizontal="center" vertical="center"/>
      <protection locked="0"/>
    </xf>
    <xf numFmtId="2" fontId="14" fillId="5" borderId="84" xfId="0" applyNumberFormat="1" applyFont="1" applyFill="1" applyBorder="1" applyAlignment="1" applyProtection="1">
      <alignment vertical="top"/>
      <protection locked="0"/>
    </xf>
    <xf numFmtId="2" fontId="11" fillId="6" borderId="43" xfId="0" applyNumberFormat="1" applyFont="1" applyFill="1" applyBorder="1" applyAlignment="1" applyProtection="1">
      <alignment vertical="top"/>
    </xf>
    <xf numFmtId="2" fontId="11" fillId="15" borderId="12" xfId="0" applyNumberFormat="1" applyFont="1" applyFill="1" applyBorder="1" applyAlignment="1" applyProtection="1">
      <alignment vertical="top"/>
    </xf>
    <xf numFmtId="2" fontId="14" fillId="6" borderId="84" xfId="0" applyNumberFormat="1" applyFont="1" applyFill="1" applyBorder="1" applyAlignment="1" applyProtection="1">
      <alignment vertical="top"/>
    </xf>
    <xf numFmtId="2" fontId="14" fillId="6" borderId="144" xfId="0" applyNumberFormat="1" applyFont="1" applyFill="1" applyBorder="1" applyAlignment="1" applyProtection="1">
      <alignment vertical="top"/>
    </xf>
    <xf numFmtId="2" fontId="11" fillId="6" borderId="44" xfId="0" applyNumberFormat="1" applyFont="1" applyFill="1" applyBorder="1" applyAlignment="1" applyProtection="1">
      <alignment vertical="top"/>
    </xf>
    <xf numFmtId="2" fontId="11" fillId="6" borderId="82" xfId="0" applyNumberFormat="1" applyFont="1" applyFill="1" applyBorder="1" applyAlignment="1" applyProtection="1">
      <alignment vertical="top"/>
    </xf>
    <xf numFmtId="2" fontId="14" fillId="6" borderId="43" xfId="0" applyNumberFormat="1" applyFont="1" applyFill="1" applyBorder="1" applyAlignment="1" applyProtection="1">
      <alignment vertical="top"/>
    </xf>
    <xf numFmtId="4" fontId="10" fillId="5" borderId="14" xfId="0" applyNumberFormat="1" applyFont="1" applyFill="1" applyBorder="1" applyAlignment="1" applyProtection="1">
      <alignment horizontal="center" vertical="center" wrapText="1"/>
      <protection locked="0"/>
    </xf>
    <xf numFmtId="4" fontId="10" fillId="5" borderId="13" xfId="0" applyNumberFormat="1" applyFont="1" applyFill="1" applyBorder="1" applyAlignment="1" applyProtection="1">
      <alignment horizontal="center" vertical="center" wrapText="1"/>
      <protection locked="0"/>
    </xf>
    <xf numFmtId="4" fontId="10" fillId="5" borderId="63" xfId="0" applyNumberFormat="1" applyFont="1" applyFill="1" applyBorder="1" applyAlignment="1" applyProtection="1">
      <alignment horizontal="center" vertical="center" wrapText="1"/>
      <protection locked="0"/>
    </xf>
    <xf numFmtId="4" fontId="61" fillId="5" borderId="145" xfId="0" applyNumberFormat="1" applyFont="1" applyFill="1" applyBorder="1" applyAlignment="1" applyProtection="1">
      <alignment horizontal="center" vertical="center" wrapText="1"/>
      <protection locked="0"/>
    </xf>
    <xf numFmtId="4" fontId="61" fillId="5" borderId="146" xfId="0" applyNumberFormat="1" applyFont="1" applyFill="1" applyBorder="1" applyAlignment="1" applyProtection="1">
      <alignment horizontal="center" vertical="center" wrapText="1"/>
      <protection locked="0"/>
    </xf>
    <xf numFmtId="4" fontId="61" fillId="5" borderId="81" xfId="0" applyNumberFormat="1" applyFont="1" applyFill="1" applyBorder="1" applyAlignment="1" applyProtection="1">
      <alignment horizontal="center" vertical="center" wrapText="1"/>
      <protection locked="0"/>
    </xf>
    <xf numFmtId="4" fontId="31" fillId="6" borderId="108" xfId="0" applyNumberFormat="1" applyFont="1" applyFill="1" applyBorder="1" applyAlignment="1" applyProtection="1">
      <alignment horizontal="center" vertical="center"/>
      <protection locked="0"/>
    </xf>
    <xf numFmtId="4" fontId="61" fillId="5" borderId="18" xfId="0" applyNumberFormat="1" applyFont="1" applyFill="1" applyBorder="1" applyAlignment="1" applyProtection="1">
      <alignment horizontal="center" vertical="center" wrapText="1"/>
      <protection locked="0"/>
    </xf>
    <xf numFmtId="4" fontId="10" fillId="5" borderId="99" xfId="0" applyNumberFormat="1" applyFont="1" applyFill="1" applyBorder="1" applyAlignment="1" applyProtection="1">
      <alignment horizontal="center" vertical="center" wrapText="1"/>
      <protection locked="0"/>
    </xf>
    <xf numFmtId="4" fontId="10" fillId="5" borderId="19" xfId="0" applyNumberFormat="1" applyFont="1" applyFill="1" applyBorder="1" applyAlignment="1" applyProtection="1">
      <alignment horizontal="center" vertical="center" wrapText="1"/>
      <protection locked="0"/>
    </xf>
    <xf numFmtId="4" fontId="10" fillId="5" borderId="34" xfId="0" applyNumberFormat="1" applyFont="1" applyFill="1" applyBorder="1" applyAlignment="1" applyProtection="1">
      <alignment horizontal="center" vertical="center" wrapText="1"/>
      <protection locked="0"/>
    </xf>
    <xf numFmtId="4" fontId="10" fillId="5" borderId="60" xfId="0" applyNumberFormat="1" applyFont="1" applyFill="1" applyBorder="1" applyAlignment="1" applyProtection="1">
      <alignment horizontal="center" vertical="center" wrapText="1"/>
      <protection locked="0"/>
    </xf>
    <xf numFmtId="4" fontId="41" fillId="5" borderId="145" xfId="0" applyNumberFormat="1" applyFont="1" applyFill="1" applyBorder="1" applyAlignment="1" applyProtection="1">
      <alignment horizontal="center" vertical="center"/>
      <protection locked="0"/>
    </xf>
    <xf numFmtId="4" fontId="41" fillId="5" borderId="81" xfId="0" applyNumberFormat="1" applyFont="1" applyFill="1" applyBorder="1" applyAlignment="1" applyProtection="1">
      <alignment horizontal="center" vertical="center"/>
      <protection locked="0"/>
    </xf>
    <xf numFmtId="175" fontId="14" fillId="6" borderId="147" xfId="3" applyNumberFormat="1" applyFont="1" applyFill="1" applyBorder="1" applyAlignment="1" applyProtection="1">
      <alignment horizontal="center" vertical="center"/>
    </xf>
    <xf numFmtId="175" fontId="14" fillId="6" borderId="148" xfId="3" applyNumberFormat="1" applyFont="1" applyFill="1" applyBorder="1" applyAlignment="1" applyProtection="1">
      <alignment horizontal="center" vertical="center"/>
    </xf>
    <xf numFmtId="175" fontId="14" fillId="6" borderId="82" xfId="0" applyNumberFormat="1" applyFont="1" applyFill="1" applyBorder="1" applyAlignment="1" applyProtection="1">
      <alignment vertical="top"/>
    </xf>
    <xf numFmtId="0" fontId="14" fillId="5" borderId="43" xfId="0" applyFont="1" applyFill="1" applyBorder="1" applyProtection="1">
      <protection locked="0"/>
    </xf>
    <xf numFmtId="2" fontId="11" fillId="6" borderId="149" xfId="0" applyNumberFormat="1" applyFont="1" applyFill="1" applyBorder="1" applyAlignment="1" applyProtection="1">
      <alignment vertical="top"/>
    </xf>
    <xf numFmtId="2" fontId="14" fillId="5" borderId="43" xfId="0" applyNumberFormat="1" applyFont="1" applyFill="1" applyBorder="1" applyAlignment="1" applyProtection="1">
      <alignment vertical="top"/>
      <protection locked="0"/>
    </xf>
    <xf numFmtId="2" fontId="11" fillId="6" borderId="98" xfId="0" applyNumberFormat="1" applyFont="1" applyFill="1" applyBorder="1" applyAlignment="1" applyProtection="1">
      <alignment vertical="top"/>
    </xf>
    <xf numFmtId="2" fontId="11" fillId="6" borderId="40" xfId="0" applyNumberFormat="1" applyFont="1" applyFill="1" applyBorder="1" applyAlignment="1" applyProtection="1">
      <alignment vertical="top"/>
    </xf>
    <xf numFmtId="2" fontId="14" fillId="6" borderId="40" xfId="0" applyNumberFormat="1" applyFont="1" applyFill="1" applyBorder="1" applyAlignment="1" applyProtection="1">
      <alignment vertical="top"/>
    </xf>
    <xf numFmtId="2" fontId="11" fillId="6" borderId="62" xfId="0" applyNumberFormat="1" applyFont="1" applyFill="1" applyBorder="1" applyAlignment="1" applyProtection="1">
      <alignment vertical="top"/>
    </xf>
    <xf numFmtId="2" fontId="11" fillId="15" borderId="10" xfId="0" applyNumberFormat="1" applyFont="1" applyFill="1" applyBorder="1" applyAlignment="1" applyProtection="1">
      <alignment vertical="top"/>
    </xf>
    <xf numFmtId="2" fontId="14" fillId="5" borderId="17" xfId="0" applyNumberFormat="1" applyFont="1" applyFill="1" applyBorder="1" applyAlignment="1" applyProtection="1">
      <alignment vertical="top"/>
      <protection locked="0"/>
    </xf>
    <xf numFmtId="2" fontId="11" fillId="15" borderId="30" xfId="0" applyNumberFormat="1" applyFont="1" applyFill="1" applyBorder="1" applyAlignment="1" applyProtection="1">
      <alignment vertical="top"/>
    </xf>
    <xf numFmtId="2" fontId="11" fillId="6" borderId="128" xfId="0" applyNumberFormat="1" applyFont="1" applyFill="1" applyBorder="1" applyAlignment="1" applyProtection="1">
      <alignment vertical="top"/>
    </xf>
    <xf numFmtId="2" fontId="14" fillId="6" borderId="151" xfId="0" applyNumberFormat="1" applyFont="1" applyFill="1" applyBorder="1" applyAlignment="1" applyProtection="1">
      <alignment vertical="top"/>
    </xf>
    <xf numFmtId="2" fontId="14" fillId="6" borderId="150" xfId="0" applyNumberFormat="1" applyFont="1" applyFill="1" applyBorder="1" applyAlignment="1" applyProtection="1">
      <alignment vertical="top"/>
    </xf>
    <xf numFmtId="4" fontId="14" fillId="6" borderId="13" xfId="0" applyNumberFormat="1" applyFont="1" applyFill="1" applyBorder="1" applyAlignment="1" applyProtection="1">
      <alignment horizontal="center"/>
    </xf>
    <xf numFmtId="0" fontId="10" fillId="0" borderId="143" xfId="0" applyFont="1" applyBorder="1" applyAlignment="1">
      <alignment horizontal="left" vertical="center"/>
    </xf>
    <xf numFmtId="0" fontId="31" fillId="6" borderId="152" xfId="0" applyFont="1" applyFill="1" applyBorder="1" applyAlignment="1" applyProtection="1">
      <alignment horizontal="center" vertical="center"/>
      <protection locked="0"/>
    </xf>
    <xf numFmtId="173" fontId="31" fillId="0" borderId="153" xfId="0" applyNumberFormat="1" applyFont="1" applyFill="1" applyBorder="1" applyAlignment="1">
      <alignment horizontal="center" vertical="center"/>
    </xf>
    <xf numFmtId="0" fontId="10" fillId="0" borderId="73" xfId="0" applyFont="1" applyFill="1" applyBorder="1"/>
    <xf numFmtId="0" fontId="31" fillId="0" borderId="155" xfId="0" applyFont="1" applyFill="1" applyBorder="1" applyAlignment="1">
      <alignment vertical="center"/>
    </xf>
    <xf numFmtId="0" fontId="10" fillId="4" borderId="156" xfId="0" applyFont="1" applyFill="1" applyBorder="1"/>
    <xf numFmtId="4" fontId="31" fillId="2" borderId="9" xfId="0" applyNumberFormat="1" applyFont="1" applyFill="1" applyBorder="1" applyAlignment="1">
      <alignment horizontal="center" vertical="center"/>
    </xf>
    <xf numFmtId="0" fontId="6" fillId="5" borderId="17"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wrapText="1"/>
      <protection locked="0"/>
    </xf>
    <xf numFmtId="0" fontId="6" fillId="5" borderId="38" xfId="0" applyFont="1" applyFill="1" applyBorder="1" applyAlignment="1" applyProtection="1">
      <alignment horizontal="center" vertical="top" wrapText="1"/>
      <protection locked="0"/>
    </xf>
    <xf numFmtId="0" fontId="6" fillId="5" borderId="74" xfId="0" applyFont="1" applyFill="1" applyBorder="1" applyAlignment="1" applyProtection="1">
      <alignment horizontal="center" vertical="top" wrapText="1"/>
      <protection locked="0"/>
    </xf>
    <xf numFmtId="178" fontId="6" fillId="5" borderId="63" xfId="3" applyNumberFormat="1" applyFont="1" applyFill="1" applyBorder="1" applyAlignment="1" applyProtection="1">
      <alignment horizontal="center" vertical="center" wrapText="1"/>
      <protection locked="0"/>
    </xf>
    <xf numFmtId="2" fontId="14" fillId="5" borderId="13" xfId="0" applyNumberFormat="1" applyFont="1" applyFill="1" applyBorder="1" applyAlignment="1" applyProtection="1">
      <alignment horizontal="center"/>
    </xf>
    <xf numFmtId="0" fontId="14" fillId="4" borderId="27" xfId="0" applyFont="1" applyFill="1" applyBorder="1" applyAlignment="1" applyProtection="1">
      <alignment horizontal="center" vertical="center" wrapText="1"/>
    </xf>
    <xf numFmtId="0" fontId="14" fillId="4" borderId="94" xfId="0" applyFont="1" applyFill="1" applyBorder="1" applyAlignment="1" applyProtection="1">
      <alignment horizontal="center" vertical="center" wrapText="1"/>
    </xf>
    <xf numFmtId="0" fontId="14" fillId="4" borderId="83" xfId="0" applyFont="1" applyFill="1" applyBorder="1" applyAlignment="1" applyProtection="1">
      <alignment horizontal="center" vertical="center" wrapText="1"/>
    </xf>
    <xf numFmtId="0" fontId="14" fillId="4" borderId="95" xfId="0" applyFont="1" applyFill="1" applyBorder="1" applyAlignment="1" applyProtection="1">
      <alignment horizontal="centerContinuous" vertical="center" wrapText="1"/>
    </xf>
    <xf numFmtId="0" fontId="20" fillId="4" borderId="139" xfId="0" applyFont="1" applyFill="1" applyBorder="1" applyAlignment="1" applyProtection="1">
      <alignment horizontal="center" vertical="center" wrapText="1"/>
    </xf>
    <xf numFmtId="0" fontId="20" fillId="4" borderId="95" xfId="0" applyFont="1" applyFill="1" applyBorder="1" applyAlignment="1" applyProtection="1">
      <alignment horizontal="center" vertical="center" wrapText="1"/>
    </xf>
    <xf numFmtId="0" fontId="14" fillId="4" borderId="95" xfId="0" applyFont="1" applyFill="1" applyBorder="1" applyAlignment="1" applyProtection="1">
      <alignment horizontal="center" vertical="center" wrapText="1"/>
    </xf>
    <xf numFmtId="0" fontId="20" fillId="4" borderId="23" xfId="0" applyFont="1" applyFill="1" applyBorder="1" applyAlignment="1" applyProtection="1">
      <alignment horizontal="center" vertical="center" wrapText="1"/>
    </xf>
    <xf numFmtId="0" fontId="14" fillId="4" borderId="146" xfId="0" applyFont="1" applyFill="1" applyBorder="1" applyAlignment="1" applyProtection="1">
      <alignment horizontal="center" vertical="center" wrapText="1"/>
    </xf>
    <xf numFmtId="0" fontId="14" fillId="4" borderId="44" xfId="0" applyFont="1" applyFill="1" applyBorder="1" applyAlignment="1" applyProtection="1">
      <alignment horizontal="center" vertical="center" wrapText="1"/>
    </xf>
    <xf numFmtId="0" fontId="20" fillId="4" borderId="44" xfId="0" applyFont="1" applyFill="1" applyBorder="1" applyAlignment="1" applyProtection="1">
      <alignment horizontal="center" vertical="center" wrapText="1"/>
    </xf>
    <xf numFmtId="0" fontId="20" fillId="4" borderId="51" xfId="0" applyFont="1" applyFill="1" applyBorder="1" applyAlignment="1" applyProtection="1">
      <alignment horizontal="center" vertical="center" wrapText="1"/>
    </xf>
    <xf numFmtId="0" fontId="14" fillId="5" borderId="108" xfId="0" applyFont="1" applyFill="1" applyBorder="1" applyAlignment="1" applyProtection="1">
      <alignment horizontal="center"/>
      <protection locked="0"/>
    </xf>
    <xf numFmtId="0" fontId="14" fillId="0" borderId="99" xfId="0" applyFont="1" applyFill="1" applyBorder="1" applyAlignment="1" applyProtection="1">
      <alignment horizontal="center" vertical="top" wrapText="1"/>
      <protection locked="0"/>
    </xf>
    <xf numFmtId="0" fontId="14" fillId="0" borderId="52" xfId="0" applyFont="1" applyFill="1" applyBorder="1" applyAlignment="1" applyProtection="1">
      <alignment horizontal="center" vertical="top" wrapText="1"/>
      <protection locked="0"/>
    </xf>
    <xf numFmtId="0" fontId="14" fillId="0" borderId="87" xfId="0" applyFont="1" applyFill="1" applyBorder="1" applyAlignment="1" applyProtection="1">
      <alignment horizontal="center" vertical="top" wrapText="1"/>
      <protection locked="0"/>
    </xf>
    <xf numFmtId="0" fontId="14" fillId="5" borderId="140" xfId="0" applyFont="1" applyFill="1" applyBorder="1" applyAlignment="1" applyProtection="1">
      <alignment horizontal="center" vertical="top" wrapText="1"/>
      <protection locked="0"/>
    </xf>
    <xf numFmtId="165" fontId="14" fillId="5" borderId="157" xfId="0" applyNumberFormat="1" applyFont="1" applyFill="1" applyBorder="1" applyAlignment="1" applyProtection="1">
      <alignment horizontal="center" vertical="top" wrapText="1"/>
      <protection locked="0"/>
    </xf>
    <xf numFmtId="0" fontId="14" fillId="5" borderId="158" xfId="0" applyFont="1" applyFill="1" applyBorder="1" applyAlignment="1" applyProtection="1">
      <alignment horizontal="center" vertical="top" wrapText="1"/>
      <protection locked="0"/>
    </xf>
    <xf numFmtId="166" fontId="14" fillId="2" borderId="145" xfId="0" applyNumberFormat="1" applyFont="1" applyFill="1" applyBorder="1" applyAlignment="1" applyProtection="1">
      <alignment horizontal="center" vertical="top" wrapText="1"/>
      <protection locked="0"/>
    </xf>
    <xf numFmtId="4" fontId="14" fillId="6" borderId="87" xfId="0" applyNumberFormat="1" applyFont="1" applyFill="1" applyBorder="1" applyAlignment="1" applyProtection="1">
      <alignment horizontal="center" vertical="top" wrapText="1"/>
    </xf>
    <xf numFmtId="165" fontId="11" fillId="6" borderId="108" xfId="0" applyNumberFormat="1" applyFont="1" applyFill="1" applyBorder="1" applyAlignment="1" applyProtection="1">
      <alignment horizontal="center" vertical="top" wrapText="1"/>
    </xf>
    <xf numFmtId="10" fontId="14" fillId="5" borderId="108" xfId="12" applyNumberFormat="1" applyFont="1" applyFill="1" applyBorder="1" applyAlignment="1" applyProtection="1">
      <alignment horizontal="center" vertical="top" wrapText="1"/>
      <protection locked="0"/>
    </xf>
    <xf numFmtId="165" fontId="14" fillId="11" borderId="108" xfId="0" applyNumberFormat="1" applyFont="1" applyFill="1" applyBorder="1" applyAlignment="1" applyProtection="1">
      <alignment horizontal="center" vertical="top" wrapText="1"/>
    </xf>
    <xf numFmtId="0" fontId="14" fillId="0" borderId="58" xfId="0" applyFont="1" applyBorder="1" applyAlignment="1" applyProtection="1">
      <alignment horizontal="center" vertical="top" wrapText="1"/>
      <protection locked="0"/>
    </xf>
    <xf numFmtId="0" fontId="14" fillId="5" borderId="93" xfId="0" applyFont="1" applyFill="1" applyBorder="1" applyAlignment="1" applyProtection="1">
      <alignment horizontal="center" vertical="top" wrapText="1"/>
      <protection locked="0"/>
    </xf>
    <xf numFmtId="0" fontId="14" fillId="16" borderId="0" xfId="0" applyFont="1" applyFill="1" applyProtection="1"/>
    <xf numFmtId="0" fontId="14" fillId="17" borderId="82" xfId="0" applyFont="1" applyFill="1" applyBorder="1" applyAlignment="1" applyProtection="1">
      <alignment horizontal="center"/>
      <protection locked="0"/>
    </xf>
    <xf numFmtId="0" fontId="14" fillId="16" borderId="98" xfId="0" applyFont="1" applyFill="1" applyBorder="1" applyAlignment="1" applyProtection="1">
      <alignment horizontal="center" vertical="top" wrapText="1"/>
      <protection locked="0"/>
    </xf>
    <xf numFmtId="0" fontId="14" fillId="16" borderId="14" xfId="0" applyFont="1" applyFill="1" applyBorder="1" applyAlignment="1" applyProtection="1">
      <alignment horizontal="center" vertical="top" wrapText="1"/>
      <protection locked="0"/>
    </xf>
    <xf numFmtId="0" fontId="14" fillId="16" borderId="75" xfId="0" applyFont="1" applyFill="1" applyBorder="1" applyAlignment="1" applyProtection="1">
      <alignment horizontal="center" vertical="top" wrapText="1"/>
      <protection locked="0"/>
    </xf>
    <xf numFmtId="0" fontId="14" fillId="17" borderId="76" xfId="0" applyFont="1" applyFill="1" applyBorder="1" applyAlignment="1" applyProtection="1">
      <alignment horizontal="center" vertical="top" wrapText="1"/>
      <protection locked="0"/>
    </xf>
    <xf numFmtId="0" fontId="14" fillId="17" borderId="75" xfId="0" applyFont="1" applyFill="1" applyBorder="1" applyAlignment="1" applyProtection="1">
      <alignment horizontal="center" vertical="top" wrapText="1"/>
      <protection locked="0"/>
    </xf>
    <xf numFmtId="165" fontId="14" fillId="17" borderId="159" xfId="0" applyNumberFormat="1" applyFont="1" applyFill="1" applyBorder="1" applyAlignment="1" applyProtection="1">
      <alignment horizontal="center" vertical="top" wrapText="1"/>
      <protection locked="0"/>
    </xf>
    <xf numFmtId="0" fontId="14" fillId="17" borderId="160" xfId="0" applyFont="1" applyFill="1" applyBorder="1" applyAlignment="1" applyProtection="1">
      <alignment horizontal="center" vertical="top" wrapText="1"/>
      <protection locked="0"/>
    </xf>
    <xf numFmtId="14" fontId="14" fillId="16" borderId="97" xfId="0" applyNumberFormat="1" applyFont="1" applyFill="1" applyBorder="1" applyAlignment="1" applyProtection="1">
      <alignment horizontal="center" vertical="top" wrapText="1"/>
      <protection locked="0"/>
    </xf>
    <xf numFmtId="0" fontId="14" fillId="16" borderId="97" xfId="0" applyFont="1" applyFill="1" applyBorder="1" applyAlignment="1" applyProtection="1">
      <alignment horizontal="center" vertical="top" wrapText="1"/>
      <protection locked="0"/>
    </xf>
    <xf numFmtId="166" fontId="14" fillId="18" borderId="77" xfId="0" applyNumberFormat="1" applyFont="1" applyFill="1" applyBorder="1" applyAlignment="1" applyProtection="1">
      <alignment horizontal="center" vertical="top" wrapText="1"/>
      <protection locked="0"/>
    </xf>
    <xf numFmtId="4" fontId="14" fillId="19" borderId="75" xfId="0" applyNumberFormat="1" applyFont="1" applyFill="1" applyBorder="1" applyAlignment="1" applyProtection="1">
      <alignment horizontal="center" vertical="top" wrapText="1"/>
    </xf>
    <xf numFmtId="165" fontId="11" fillId="19" borderId="82" xfId="0" applyNumberFormat="1" applyFont="1" applyFill="1" applyBorder="1" applyAlignment="1" applyProtection="1">
      <alignment horizontal="center" vertical="top" wrapText="1"/>
    </xf>
    <xf numFmtId="10" fontId="14" fillId="17" borderId="82" xfId="12" applyNumberFormat="1" applyFont="1" applyFill="1" applyBorder="1" applyAlignment="1" applyProtection="1">
      <alignment horizontal="center" vertical="top" wrapText="1"/>
      <protection locked="0"/>
    </xf>
    <xf numFmtId="165" fontId="14" fillId="20" borderId="82" xfId="0" applyNumberFormat="1" applyFont="1" applyFill="1" applyBorder="1" applyAlignment="1" applyProtection="1">
      <alignment horizontal="center" vertical="top" wrapText="1"/>
    </xf>
    <xf numFmtId="0" fontId="14" fillId="17" borderId="37" xfId="0" applyFont="1" applyFill="1" applyBorder="1" applyAlignment="1" applyProtection="1">
      <alignment horizontal="center" vertical="top" wrapText="1"/>
      <protection locked="0"/>
    </xf>
    <xf numFmtId="0" fontId="14" fillId="17" borderId="43" xfId="0" applyFont="1" applyFill="1" applyBorder="1" applyAlignment="1" applyProtection="1">
      <alignment horizontal="center"/>
      <protection locked="0"/>
    </xf>
    <xf numFmtId="0" fontId="14" fillId="16" borderId="40" xfId="0" applyFont="1" applyFill="1" applyBorder="1" applyAlignment="1" applyProtection="1">
      <alignment horizontal="center" vertical="top" wrapText="1"/>
      <protection locked="0"/>
    </xf>
    <xf numFmtId="0" fontId="14" fillId="16" borderId="13" xfId="0" applyFont="1" applyFill="1" applyBorder="1" applyAlignment="1" applyProtection="1">
      <alignment horizontal="center" vertical="top" wrapText="1"/>
      <protection locked="0"/>
    </xf>
    <xf numFmtId="0" fontId="14" fillId="16" borderId="38" xfId="0" applyFont="1" applyFill="1" applyBorder="1" applyAlignment="1" applyProtection="1">
      <alignment horizontal="center" vertical="top" wrapText="1"/>
      <protection locked="0"/>
    </xf>
    <xf numFmtId="0" fontId="14" fillId="17" borderId="27" xfId="0" applyFont="1" applyFill="1" applyBorder="1" applyAlignment="1" applyProtection="1">
      <alignment horizontal="center" vertical="top" wrapText="1"/>
      <protection locked="0"/>
    </xf>
    <xf numFmtId="0" fontId="14" fillId="17" borderId="38" xfId="0" applyFont="1" applyFill="1" applyBorder="1" applyAlignment="1" applyProtection="1">
      <alignment horizontal="center" vertical="top" wrapText="1"/>
      <protection locked="0"/>
    </xf>
    <xf numFmtId="165" fontId="14" fillId="17" borderId="101" xfId="0" applyNumberFormat="1" applyFont="1" applyFill="1" applyBorder="1" applyAlignment="1" applyProtection="1">
      <alignment horizontal="center" vertical="top" wrapText="1"/>
      <protection locked="0"/>
    </xf>
    <xf numFmtId="0" fontId="14" fillId="17" borderId="54" xfId="0" applyFont="1" applyFill="1" applyBorder="1" applyAlignment="1" applyProtection="1">
      <alignment horizontal="center" vertical="top" wrapText="1"/>
      <protection locked="0"/>
    </xf>
    <xf numFmtId="14" fontId="14" fillId="16" borderId="46" xfId="0" applyNumberFormat="1" applyFont="1" applyFill="1" applyBorder="1" applyAlignment="1" applyProtection="1">
      <alignment horizontal="center" vertical="top" wrapText="1"/>
      <protection locked="0"/>
    </xf>
    <xf numFmtId="0" fontId="14" fillId="16" borderId="46" xfId="0" applyFont="1" applyFill="1" applyBorder="1" applyAlignment="1" applyProtection="1">
      <alignment horizontal="center" vertical="top" wrapText="1"/>
      <protection locked="0"/>
    </xf>
    <xf numFmtId="166" fontId="14" fillId="18" borderId="18" xfId="0" applyNumberFormat="1" applyFont="1" applyFill="1" applyBorder="1" applyAlignment="1" applyProtection="1">
      <alignment horizontal="center" vertical="top" wrapText="1"/>
      <protection locked="0"/>
    </xf>
    <xf numFmtId="4" fontId="14" fillId="19" borderId="38" xfId="0" applyNumberFormat="1" applyFont="1" applyFill="1" applyBorder="1" applyAlignment="1" applyProtection="1">
      <alignment horizontal="center" vertical="top" wrapText="1"/>
    </xf>
    <xf numFmtId="165" fontId="11" fillId="19" borderId="43" xfId="0" applyNumberFormat="1" applyFont="1" applyFill="1" applyBorder="1" applyAlignment="1" applyProtection="1">
      <alignment horizontal="center" vertical="top" wrapText="1"/>
    </xf>
    <xf numFmtId="10" fontId="14" fillId="17" borderId="43" xfId="12" applyNumberFormat="1" applyFont="1" applyFill="1" applyBorder="1" applyAlignment="1" applyProtection="1">
      <alignment horizontal="center" vertical="top" wrapText="1"/>
      <protection locked="0"/>
    </xf>
    <xf numFmtId="165" fontId="14" fillId="20" borderId="43" xfId="0" applyNumberFormat="1" applyFont="1" applyFill="1" applyBorder="1" applyAlignment="1" applyProtection="1">
      <alignment horizontal="center" vertical="top" wrapText="1"/>
    </xf>
    <xf numFmtId="0" fontId="14" fillId="17" borderId="17" xfId="0" applyFont="1" applyFill="1" applyBorder="1" applyAlignment="1" applyProtection="1">
      <alignment horizontal="center" vertical="top" wrapText="1"/>
      <protection locked="0"/>
    </xf>
    <xf numFmtId="0" fontId="14" fillId="17" borderId="80" xfId="0" applyFont="1" applyFill="1" applyBorder="1" applyAlignment="1" applyProtection="1">
      <alignment horizontal="center"/>
      <protection locked="0"/>
    </xf>
    <xf numFmtId="0" fontId="14" fillId="16" borderId="41" xfId="0" applyFont="1" applyFill="1" applyBorder="1" applyAlignment="1" applyProtection="1">
      <alignment horizontal="center" vertical="top" wrapText="1"/>
      <protection locked="0"/>
    </xf>
    <xf numFmtId="0" fontId="14" fillId="16" borderId="63" xfId="0" applyFont="1" applyFill="1" applyBorder="1" applyAlignment="1" applyProtection="1">
      <alignment horizontal="center" vertical="top" wrapText="1"/>
      <protection locked="0"/>
    </xf>
    <xf numFmtId="0" fontId="14" fillId="16" borderId="74" xfId="0" applyFont="1" applyFill="1" applyBorder="1" applyAlignment="1" applyProtection="1">
      <alignment horizontal="center" vertical="top" wrapText="1"/>
      <protection locked="0"/>
    </xf>
    <xf numFmtId="0" fontId="14" fillId="17" borderId="79" xfId="0" applyFont="1" applyFill="1" applyBorder="1" applyAlignment="1" applyProtection="1">
      <alignment horizontal="center" vertical="top" wrapText="1"/>
      <protection locked="0"/>
    </xf>
    <xf numFmtId="0" fontId="14" fillId="17" borderId="74" xfId="0" applyFont="1" applyFill="1" applyBorder="1" applyAlignment="1" applyProtection="1">
      <alignment horizontal="center" vertical="top" wrapText="1"/>
      <protection locked="0"/>
    </xf>
    <xf numFmtId="165" fontId="14" fillId="17" borderId="161" xfId="0" applyNumberFormat="1" applyFont="1" applyFill="1" applyBorder="1" applyAlignment="1" applyProtection="1">
      <alignment horizontal="center" vertical="top" wrapText="1"/>
      <protection locked="0"/>
    </xf>
    <xf numFmtId="0" fontId="14" fillId="17" borderId="86" xfId="0" applyFont="1" applyFill="1" applyBorder="1" applyAlignment="1" applyProtection="1">
      <alignment horizontal="center" vertical="top" wrapText="1"/>
      <protection locked="0"/>
    </xf>
    <xf numFmtId="14" fontId="14" fillId="16" borderId="47" xfId="0" applyNumberFormat="1" applyFont="1" applyFill="1" applyBorder="1" applyAlignment="1" applyProtection="1">
      <alignment horizontal="center" vertical="top" wrapText="1"/>
      <protection locked="0"/>
    </xf>
    <xf numFmtId="0" fontId="14" fillId="16" borderId="47" xfId="0" applyFont="1" applyFill="1" applyBorder="1" applyAlignment="1" applyProtection="1">
      <alignment horizontal="center" vertical="top" wrapText="1"/>
      <protection locked="0"/>
    </xf>
    <xf numFmtId="166" fontId="14" fillId="18" borderId="81" xfId="0" applyNumberFormat="1" applyFont="1" applyFill="1" applyBorder="1" applyAlignment="1" applyProtection="1">
      <alignment horizontal="center" vertical="top" wrapText="1"/>
      <protection locked="0"/>
    </xf>
    <xf numFmtId="4" fontId="14" fillId="19" borderId="74" xfId="0" applyNumberFormat="1" applyFont="1" applyFill="1" applyBorder="1" applyAlignment="1" applyProtection="1">
      <alignment horizontal="center" vertical="top" wrapText="1"/>
    </xf>
    <xf numFmtId="165" fontId="11" fillId="19" borderId="80" xfId="0" applyNumberFormat="1" applyFont="1" applyFill="1" applyBorder="1" applyAlignment="1" applyProtection="1">
      <alignment horizontal="center" vertical="top" wrapText="1"/>
    </xf>
    <xf numFmtId="10" fontId="14" fillId="17" borderId="80" xfId="12" applyNumberFormat="1" applyFont="1" applyFill="1" applyBorder="1" applyAlignment="1" applyProtection="1">
      <alignment horizontal="center" vertical="top" wrapText="1"/>
      <protection locked="0"/>
    </xf>
    <xf numFmtId="165" fontId="14" fillId="20" borderId="80" xfId="0" applyNumberFormat="1" applyFont="1" applyFill="1" applyBorder="1" applyAlignment="1" applyProtection="1">
      <alignment horizontal="center" vertical="top" wrapText="1"/>
    </xf>
    <xf numFmtId="0" fontId="14" fillId="17" borderId="68" xfId="0" applyFont="1" applyFill="1" applyBorder="1" applyAlignment="1" applyProtection="1">
      <alignment horizontal="center" vertical="top" wrapText="1"/>
      <protection locked="0"/>
    </xf>
    <xf numFmtId="0" fontId="14" fillId="2" borderId="11" xfId="0" applyFont="1" applyFill="1" applyBorder="1" applyAlignment="1" applyProtection="1">
      <alignment horizontal="right" vertical="center"/>
    </xf>
    <xf numFmtId="0" fontId="14" fillId="2" borderId="77" xfId="0" applyFont="1" applyFill="1" applyBorder="1" applyAlignment="1" applyProtection="1">
      <alignment horizontal="right"/>
    </xf>
    <xf numFmtId="0" fontId="14" fillId="2" borderId="18" xfId="0" applyFont="1" applyFill="1" applyBorder="1" applyAlignment="1" applyProtection="1">
      <alignment horizontal="right"/>
    </xf>
    <xf numFmtId="0" fontId="14" fillId="2" borderId="146" xfId="0" applyFont="1" applyFill="1" applyBorder="1" applyAlignment="1" applyProtection="1">
      <alignment horizontal="right"/>
    </xf>
    <xf numFmtId="0" fontId="14" fillId="2" borderId="81" xfId="0" applyFont="1" applyFill="1" applyBorder="1" applyAlignment="1" applyProtection="1">
      <alignment horizontal="right"/>
    </xf>
    <xf numFmtId="0" fontId="14" fillId="2" borderId="20" xfId="0" applyFont="1" applyFill="1" applyBorder="1" applyAlignment="1" applyProtection="1">
      <alignment horizontal="right" vertical="center"/>
    </xf>
    <xf numFmtId="0" fontId="49" fillId="2" borderId="18" xfId="0" applyFont="1" applyFill="1" applyBorder="1" applyAlignment="1" applyProtection="1">
      <alignment horizontal="right"/>
    </xf>
    <xf numFmtId="2" fontId="14" fillId="2" borderId="18" xfId="0" applyNumberFormat="1" applyFont="1" applyFill="1" applyBorder="1" applyAlignment="1" applyProtection="1">
      <alignment horizontal="right"/>
    </xf>
    <xf numFmtId="2" fontId="14" fillId="2" borderId="162" xfId="0" applyNumberFormat="1" applyFont="1" applyFill="1" applyBorder="1" applyAlignment="1" applyProtection="1">
      <alignment horizontal="right"/>
    </xf>
    <xf numFmtId="175" fontId="14" fillId="11" borderId="18" xfId="3" applyNumberFormat="1" applyFont="1" applyFill="1" applyBorder="1" applyAlignment="1" applyProtection="1">
      <alignment horizontal="right"/>
    </xf>
    <xf numFmtId="0" fontId="14" fillId="0" borderId="28" xfId="0" applyFont="1" applyBorder="1" applyAlignment="1" applyProtection="1">
      <alignment horizontal="center" vertical="center"/>
    </xf>
    <xf numFmtId="3" fontId="14" fillId="11" borderId="145" xfId="0" applyNumberFormat="1" applyFont="1" applyFill="1" applyBorder="1" applyAlignment="1" applyProtection="1">
      <alignment horizontal="right"/>
    </xf>
    <xf numFmtId="165" fontId="14" fillId="2" borderId="18" xfId="0" applyNumberFormat="1" applyFont="1" applyFill="1" applyBorder="1" applyAlignment="1" applyProtection="1">
      <alignment horizontal="right"/>
    </xf>
    <xf numFmtId="3" fontId="14" fillId="11" borderId="18" xfId="0" applyNumberFormat="1" applyFont="1" applyFill="1" applyBorder="1" applyAlignment="1" applyProtection="1">
      <alignment horizontal="right"/>
    </xf>
    <xf numFmtId="2" fontId="14" fillId="11" borderId="18" xfId="0" applyNumberFormat="1" applyFont="1" applyFill="1" applyBorder="1" applyAlignment="1" applyProtection="1">
      <alignment horizontal="right"/>
    </xf>
    <xf numFmtId="165" fontId="14" fillId="2" borderId="81" xfId="0" applyNumberFormat="1" applyFont="1" applyFill="1" applyBorder="1" applyAlignment="1" applyProtection="1">
      <alignment horizontal="right"/>
    </xf>
    <xf numFmtId="165" fontId="14" fillId="11" borderId="18" xfId="0" applyNumberFormat="1" applyFont="1" applyFill="1" applyBorder="1" applyAlignment="1" applyProtection="1">
      <alignment horizontal="right"/>
    </xf>
    <xf numFmtId="0" fontId="14" fillId="5" borderId="27" xfId="12" applyNumberFormat="1"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protection locked="0"/>
    </xf>
    <xf numFmtId="0" fontId="14" fillId="5" borderId="27" xfId="0" applyFont="1" applyFill="1" applyBorder="1" applyAlignment="1" applyProtection="1">
      <alignment horizontal="center" vertical="center" wrapText="1"/>
      <protection locked="0"/>
    </xf>
    <xf numFmtId="3" fontId="14" fillId="2" borderId="139" xfId="3" applyNumberFormat="1" applyFont="1" applyFill="1" applyBorder="1" applyAlignment="1" applyProtection="1">
      <alignment horizontal="right" vertical="center" wrapText="1"/>
      <protection locked="0"/>
    </xf>
    <xf numFmtId="0" fontId="14" fillId="0" borderId="139" xfId="0" applyFont="1" applyFill="1" applyBorder="1" applyAlignment="1" applyProtection="1">
      <alignment horizontal="center"/>
      <protection locked="0"/>
    </xf>
    <xf numFmtId="3" fontId="14" fillId="5" borderId="140" xfId="3" applyNumberFormat="1" applyFont="1" applyFill="1" applyBorder="1" applyAlignment="1" applyProtection="1">
      <alignment horizontal="right"/>
      <protection locked="0"/>
    </xf>
    <xf numFmtId="1" fontId="14" fillId="5" borderId="27" xfId="0" applyNumberFormat="1" applyFont="1" applyFill="1" applyBorder="1" applyAlignment="1" applyProtection="1">
      <alignment horizontal="center"/>
      <protection locked="0"/>
    </xf>
    <xf numFmtId="2" fontId="14" fillId="5" borderId="27" xfId="0" applyNumberFormat="1" applyFont="1" applyFill="1" applyBorder="1" applyAlignment="1" applyProtection="1">
      <alignment horizontal="center"/>
    </xf>
    <xf numFmtId="0" fontId="14" fillId="0" borderId="27" xfId="0" applyNumberFormat="1" applyFont="1" applyFill="1" applyBorder="1" applyAlignment="1" applyProtection="1">
      <alignment horizontal="center"/>
      <protection locked="0"/>
    </xf>
    <xf numFmtId="3" fontId="14" fillId="5" borderId="27" xfId="0" applyNumberFormat="1" applyFont="1" applyFill="1" applyBorder="1" applyAlignment="1" applyProtection="1">
      <alignment horizontal="center"/>
      <protection locked="0"/>
    </xf>
    <xf numFmtId="3" fontId="14" fillId="0" borderId="27" xfId="0" applyNumberFormat="1" applyFont="1" applyFill="1" applyBorder="1" applyAlignment="1" applyProtection="1">
      <alignment horizontal="center"/>
      <protection locked="0"/>
    </xf>
    <xf numFmtId="2" fontId="14" fillId="5" borderId="27" xfId="0" applyNumberFormat="1" applyFont="1" applyFill="1" applyBorder="1" applyAlignment="1" applyProtection="1">
      <alignment horizontal="center"/>
      <protection locked="0"/>
    </xf>
    <xf numFmtId="10" fontId="14" fillId="5" borderId="79" xfId="12" applyNumberFormat="1" applyFont="1" applyFill="1" applyBorder="1" applyAlignment="1" applyProtection="1">
      <alignment horizontal="center"/>
      <protection locked="0"/>
    </xf>
    <xf numFmtId="3" fontId="14" fillId="5" borderId="76" xfId="0" applyNumberFormat="1" applyFont="1" applyFill="1" applyBorder="1" applyAlignment="1" applyProtection="1">
      <alignment horizontal="center"/>
      <protection locked="0"/>
    </xf>
    <xf numFmtId="4" fontId="14" fillId="5" borderId="27" xfId="0" applyNumberFormat="1" applyFont="1" applyFill="1" applyBorder="1" applyAlignment="1" applyProtection="1">
      <alignment horizontal="center"/>
      <protection locked="0"/>
    </xf>
    <xf numFmtId="3" fontId="14" fillId="6" borderId="27" xfId="0" applyNumberFormat="1" applyFont="1" applyFill="1" applyBorder="1" applyAlignment="1" applyProtection="1">
      <alignment horizontal="center"/>
    </xf>
    <xf numFmtId="10" fontId="14" fillId="5" borderId="27" xfId="0" applyNumberFormat="1" applyFont="1" applyFill="1" applyBorder="1" applyAlignment="1" applyProtection="1">
      <alignment horizontal="center"/>
      <protection locked="0"/>
    </xf>
    <xf numFmtId="10" fontId="14" fillId="5" borderId="27" xfId="12" applyNumberFormat="1" applyFont="1" applyFill="1" applyBorder="1" applyAlignment="1" applyProtection="1">
      <alignment horizontal="center"/>
      <protection locked="0"/>
    </xf>
    <xf numFmtId="10" fontId="14" fillId="5" borderId="139" xfId="12" applyNumberFormat="1" applyFont="1" applyFill="1" applyBorder="1" applyAlignment="1" applyProtection="1">
      <alignment horizontal="center"/>
      <protection locked="0"/>
    </xf>
    <xf numFmtId="10" fontId="14" fillId="6" borderId="79" xfId="12" applyNumberFormat="1" applyFont="1" applyFill="1" applyBorder="1" applyAlignment="1" applyProtection="1">
      <alignment horizontal="center"/>
    </xf>
    <xf numFmtId="0" fontId="14" fillId="6" borderId="76" xfId="0" applyFont="1" applyFill="1" applyBorder="1" applyAlignment="1" applyProtection="1">
      <alignment horizontal="center"/>
    </xf>
    <xf numFmtId="0" fontId="14" fillId="5" borderId="27" xfId="0" quotePrefix="1" applyFont="1" applyFill="1" applyBorder="1" applyAlignment="1" applyProtection="1">
      <alignment horizontal="center"/>
      <protection locked="0"/>
    </xf>
    <xf numFmtId="0" fontId="14" fillId="5" borderId="27" xfId="0" applyFont="1" applyFill="1" applyBorder="1" applyAlignment="1" applyProtection="1">
      <alignment horizontal="center"/>
      <protection locked="0"/>
    </xf>
    <xf numFmtId="9" fontId="14" fillId="5" borderId="27" xfId="12" applyNumberFormat="1" applyFont="1" applyFill="1" applyBorder="1" applyAlignment="1" applyProtection="1">
      <alignment horizontal="center"/>
      <protection locked="0"/>
    </xf>
    <xf numFmtId="1" fontId="14" fillId="5" borderId="27" xfId="3" applyNumberFormat="1" applyFont="1" applyFill="1" applyBorder="1" applyAlignment="1" applyProtection="1">
      <alignment horizontal="center"/>
      <protection locked="0"/>
    </xf>
    <xf numFmtId="0" fontId="14" fillId="2" borderId="27" xfId="0" applyFont="1" applyFill="1" applyBorder="1" applyAlignment="1" applyProtection="1">
      <alignment horizontal="center"/>
      <protection locked="0"/>
    </xf>
    <xf numFmtId="4" fontId="14" fillId="6" borderId="27" xfId="0" applyNumberFormat="1" applyFont="1" applyFill="1" applyBorder="1" applyAlignment="1" applyProtection="1">
      <alignment horizontal="center"/>
    </xf>
    <xf numFmtId="3" fontId="14" fillId="6" borderId="96" xfId="0" applyNumberFormat="1" applyFont="1" applyFill="1" applyBorder="1" applyAlignment="1" applyProtection="1">
      <alignment horizontal="center"/>
    </xf>
    <xf numFmtId="3" fontId="14" fillId="5" borderId="79" xfId="0" applyNumberFormat="1" applyFont="1" applyFill="1" applyBorder="1" applyAlignment="1" applyProtection="1">
      <alignment horizontal="center"/>
      <protection locked="0"/>
    </xf>
    <xf numFmtId="173" fontId="14" fillId="6" borderId="79" xfId="0" applyNumberFormat="1" applyFont="1" applyFill="1" applyBorder="1" applyAlignment="1" applyProtection="1">
      <alignment horizontal="right"/>
    </xf>
    <xf numFmtId="3" fontId="14" fillId="0" borderId="27" xfId="0" applyNumberFormat="1" applyFont="1" applyBorder="1" applyAlignment="1" applyProtection="1">
      <alignment horizontal="right"/>
      <protection locked="0"/>
    </xf>
    <xf numFmtId="0" fontId="14" fillId="0" borderId="27" xfId="0" applyFont="1" applyBorder="1" applyAlignment="1" applyProtection="1">
      <alignment horizontal="right"/>
      <protection locked="0"/>
    </xf>
    <xf numFmtId="175" fontId="14" fillId="0" borderId="27" xfId="3" applyNumberFormat="1" applyFont="1" applyBorder="1" applyAlignment="1" applyProtection="1">
      <alignment horizontal="right"/>
      <protection locked="0"/>
    </xf>
    <xf numFmtId="0" fontId="14" fillId="0" borderId="79" xfId="0" applyFont="1" applyBorder="1" applyAlignment="1" applyProtection="1">
      <alignment horizontal="right"/>
      <protection locked="0"/>
    </xf>
    <xf numFmtId="0" fontId="14" fillId="16" borderId="43" xfId="0" applyFont="1" applyFill="1" applyBorder="1" applyAlignment="1" applyProtection="1">
      <alignment horizontal="center"/>
      <protection locked="0"/>
    </xf>
    <xf numFmtId="0" fontId="14" fillId="17" borderId="43" xfId="0" applyFont="1" applyFill="1" applyBorder="1" applyAlignment="1" applyProtection="1">
      <alignment horizontal="center" vertical="center" wrapText="1"/>
      <protection locked="0"/>
    </xf>
    <xf numFmtId="3" fontId="14" fillId="18" borderId="44" xfId="3" applyNumberFormat="1" applyFont="1" applyFill="1" applyBorder="1" applyAlignment="1" applyProtection="1">
      <alignment horizontal="right" vertical="center" wrapText="1"/>
      <protection locked="0"/>
    </xf>
    <xf numFmtId="0" fontId="14" fillId="16" borderId="44" xfId="0" applyFont="1" applyFill="1" applyBorder="1" applyAlignment="1" applyProtection="1">
      <alignment horizontal="center"/>
      <protection locked="0"/>
    </xf>
    <xf numFmtId="3" fontId="14" fillId="18" borderId="43" xfId="0" applyNumberFormat="1" applyFont="1" applyFill="1" applyBorder="1" applyAlignment="1" applyProtection="1">
      <alignment horizontal="right"/>
      <protection locked="0"/>
    </xf>
    <xf numFmtId="1" fontId="14" fillId="17" borderId="43" xfId="0" applyNumberFormat="1" applyFont="1" applyFill="1" applyBorder="1" applyAlignment="1" applyProtection="1">
      <alignment horizontal="center"/>
      <protection locked="0"/>
    </xf>
    <xf numFmtId="2" fontId="14" fillId="17" borderId="43" xfId="0" applyNumberFormat="1" applyFont="1" applyFill="1" applyBorder="1" applyAlignment="1" applyProtection="1">
      <alignment horizontal="center"/>
    </xf>
    <xf numFmtId="0" fontId="14" fillId="16" borderId="43" xfId="0" applyNumberFormat="1" applyFont="1" applyFill="1" applyBorder="1" applyAlignment="1" applyProtection="1">
      <alignment horizontal="center"/>
      <protection locked="0"/>
    </xf>
    <xf numFmtId="3" fontId="14" fillId="17" borderId="43" xfId="0" applyNumberFormat="1" applyFont="1" applyFill="1" applyBorder="1" applyAlignment="1" applyProtection="1">
      <alignment horizontal="center"/>
      <protection locked="0"/>
    </xf>
    <xf numFmtId="3" fontId="14" fillId="16" borderId="43" xfId="0" applyNumberFormat="1" applyFont="1" applyFill="1" applyBorder="1" applyAlignment="1" applyProtection="1">
      <alignment horizontal="center"/>
      <protection locked="0"/>
    </xf>
    <xf numFmtId="2" fontId="14" fillId="17" borderId="43" xfId="0" applyNumberFormat="1" applyFont="1" applyFill="1" applyBorder="1" applyAlignment="1" applyProtection="1">
      <alignment horizontal="center"/>
      <protection locked="0"/>
    </xf>
    <xf numFmtId="10" fontId="14" fillId="17" borderId="80" xfId="12" applyNumberFormat="1" applyFont="1" applyFill="1" applyBorder="1" applyAlignment="1" applyProtection="1">
      <alignment horizontal="center"/>
      <protection locked="0"/>
    </xf>
    <xf numFmtId="9" fontId="14" fillId="16" borderId="107" xfId="12" applyNumberFormat="1" applyFont="1" applyFill="1" applyBorder="1" applyAlignment="1" applyProtection="1">
      <alignment horizontal="right"/>
      <protection locked="0"/>
    </xf>
    <xf numFmtId="0" fontId="14" fillId="18" borderId="12" xfId="0" applyFont="1" applyFill="1" applyBorder="1" applyAlignment="1" applyProtection="1">
      <alignment horizontal="right" vertical="center"/>
      <protection locked="0"/>
    </xf>
    <xf numFmtId="3" fontId="14" fillId="17" borderId="82" xfId="0" applyNumberFormat="1" applyFont="1" applyFill="1" applyBorder="1" applyAlignment="1" applyProtection="1">
      <alignment horizontal="center"/>
      <protection locked="0"/>
    </xf>
    <xf numFmtId="4" fontId="14" fillId="17" borderId="43" xfId="0" applyNumberFormat="1" applyFont="1" applyFill="1" applyBorder="1" applyAlignment="1" applyProtection="1">
      <alignment horizontal="center"/>
      <protection locked="0"/>
    </xf>
    <xf numFmtId="3" fontId="14" fillId="19" borderId="43" xfId="0" applyNumberFormat="1" applyFont="1" applyFill="1" applyBorder="1" applyAlignment="1" applyProtection="1">
      <alignment horizontal="center"/>
    </xf>
    <xf numFmtId="10" fontId="14" fillId="17" borderId="43" xfId="0" applyNumberFormat="1" applyFont="1" applyFill="1" applyBorder="1" applyAlignment="1" applyProtection="1">
      <alignment horizontal="center"/>
      <protection locked="0"/>
    </xf>
    <xf numFmtId="10" fontId="14" fillId="17" borderId="43" xfId="12" applyNumberFormat="1" applyFont="1" applyFill="1" applyBorder="1" applyAlignment="1" applyProtection="1">
      <alignment horizontal="center"/>
      <protection locked="0"/>
    </xf>
    <xf numFmtId="10" fontId="14" fillId="17" borderId="44" xfId="12" applyNumberFormat="1" applyFont="1" applyFill="1" applyBorder="1" applyAlignment="1" applyProtection="1">
      <alignment horizontal="center"/>
      <protection locked="0"/>
    </xf>
    <xf numFmtId="10" fontId="14" fillId="19" borderId="80" xfId="12" applyNumberFormat="1" applyFont="1" applyFill="1" applyBorder="1" applyAlignment="1" applyProtection="1">
      <alignment horizontal="center"/>
    </xf>
    <xf numFmtId="167" fontId="14" fillId="16" borderId="107" xfId="12" applyNumberFormat="1" applyFont="1" applyFill="1" applyBorder="1" applyAlignment="1" applyProtection="1">
      <alignment horizontal="right"/>
      <protection locked="0"/>
    </xf>
    <xf numFmtId="0" fontId="14" fillId="18" borderId="16" xfId="0" applyFont="1" applyFill="1" applyBorder="1" applyAlignment="1" applyProtection="1">
      <alignment horizontal="right" vertical="center"/>
      <protection locked="0"/>
    </xf>
    <xf numFmtId="0" fontId="14" fillId="19" borderId="82" xfId="0" applyFont="1" applyFill="1" applyBorder="1" applyAlignment="1" applyProtection="1">
      <alignment horizontal="center"/>
    </xf>
    <xf numFmtId="0" fontId="14" fillId="17" borderId="43" xfId="0" quotePrefix="1" applyFont="1" applyFill="1" applyBorder="1" applyAlignment="1" applyProtection="1">
      <alignment horizontal="center"/>
      <protection locked="0"/>
    </xf>
    <xf numFmtId="9" fontId="14" fillId="17" borderId="43" xfId="12" applyNumberFormat="1" applyFont="1" applyFill="1" applyBorder="1" applyAlignment="1" applyProtection="1">
      <alignment horizontal="center"/>
      <protection locked="0"/>
    </xf>
    <xf numFmtId="1" fontId="14" fillId="17" borderId="43" xfId="3" applyNumberFormat="1" applyFont="1" applyFill="1" applyBorder="1" applyAlignment="1" applyProtection="1">
      <alignment horizontal="center"/>
      <protection locked="0"/>
    </xf>
    <xf numFmtId="0" fontId="14" fillId="18" borderId="43" xfId="0" applyFont="1" applyFill="1" applyBorder="1" applyAlignment="1" applyProtection="1">
      <alignment horizontal="center"/>
      <protection locked="0"/>
    </xf>
    <xf numFmtId="4" fontId="14" fillId="19" borderId="43" xfId="0" applyNumberFormat="1" applyFont="1" applyFill="1" applyBorder="1" applyAlignment="1" applyProtection="1">
      <alignment horizontal="center"/>
    </xf>
    <xf numFmtId="3" fontId="14" fillId="19" borderId="53" xfId="0" applyNumberFormat="1" applyFont="1" applyFill="1" applyBorder="1" applyAlignment="1" applyProtection="1">
      <alignment horizontal="center"/>
    </xf>
    <xf numFmtId="3" fontId="14" fillId="16" borderId="107" xfId="0" applyNumberFormat="1" applyFont="1" applyFill="1" applyBorder="1" applyAlignment="1" applyProtection="1">
      <alignment horizontal="center"/>
      <protection locked="0"/>
    </xf>
    <xf numFmtId="0" fontId="14" fillId="18" borderId="12" xfId="0" applyFont="1" applyFill="1" applyBorder="1" applyAlignment="1" applyProtection="1">
      <alignment horizontal="center" vertical="center"/>
      <protection locked="0"/>
    </xf>
    <xf numFmtId="3" fontId="14" fillId="17" borderId="80" xfId="0" applyNumberFormat="1" applyFont="1" applyFill="1" applyBorder="1" applyAlignment="1" applyProtection="1">
      <alignment horizontal="center"/>
      <protection locked="0"/>
    </xf>
    <xf numFmtId="0" fontId="14" fillId="16" borderId="107" xfId="0" applyFont="1" applyFill="1" applyBorder="1" applyAlignment="1" applyProtection="1">
      <alignment horizontal="right"/>
      <protection locked="0"/>
    </xf>
    <xf numFmtId="165" fontId="14" fillId="19" borderId="43" xfId="0" applyNumberFormat="1" applyFont="1" applyFill="1" applyBorder="1" applyAlignment="1" applyProtection="1">
      <alignment horizontal="right" vertical="center"/>
    </xf>
    <xf numFmtId="165" fontId="14" fillId="16" borderId="43" xfId="0" applyNumberFormat="1" applyFont="1" applyFill="1" applyBorder="1" applyAlignment="1" applyProtection="1">
      <alignment horizontal="right"/>
      <protection locked="0"/>
    </xf>
    <xf numFmtId="165" fontId="14" fillId="16" borderId="107" xfId="0" applyNumberFormat="1" applyFont="1" applyFill="1" applyBorder="1" applyAlignment="1" applyProtection="1">
      <alignment horizontal="right"/>
      <protection locked="0"/>
    </xf>
    <xf numFmtId="3" fontId="14" fillId="16" borderId="43" xfId="0" applyNumberFormat="1" applyFont="1" applyFill="1" applyBorder="1" applyAlignment="1" applyProtection="1">
      <alignment horizontal="right"/>
      <protection locked="0"/>
    </xf>
    <xf numFmtId="0" fontId="14" fillId="16" borderId="43" xfId="0" applyFont="1" applyFill="1" applyBorder="1" applyAlignment="1" applyProtection="1">
      <alignment horizontal="right"/>
      <protection locked="0"/>
    </xf>
    <xf numFmtId="175" fontId="14" fillId="16" borderId="43" xfId="3" applyNumberFormat="1" applyFont="1" applyFill="1" applyBorder="1" applyAlignment="1" applyProtection="1">
      <alignment horizontal="right"/>
      <protection locked="0"/>
    </xf>
    <xf numFmtId="0" fontId="14" fillId="16" borderId="80" xfId="0" applyFont="1" applyFill="1" applyBorder="1" applyAlignment="1" applyProtection="1">
      <alignment horizontal="right"/>
      <protection locked="0"/>
    </xf>
    <xf numFmtId="165" fontId="14" fillId="19" borderId="82" xfId="0" applyNumberFormat="1" applyFont="1" applyFill="1" applyBorder="1" applyAlignment="1" applyProtection="1">
      <alignment horizontal="right" vertical="center"/>
    </xf>
    <xf numFmtId="165" fontId="14" fillId="19" borderId="108" xfId="0" applyNumberFormat="1" applyFont="1" applyFill="1" applyBorder="1" applyAlignment="1" applyProtection="1">
      <alignment horizontal="right"/>
    </xf>
    <xf numFmtId="173" fontId="14" fillId="19" borderId="80" xfId="0" applyNumberFormat="1" applyFont="1" applyFill="1" applyBorder="1" applyAlignment="1" applyProtection="1">
      <alignment horizontal="right"/>
    </xf>
    <xf numFmtId="0" fontId="14" fillId="21" borderId="82" xfId="0" applyFont="1" applyFill="1" applyBorder="1" applyAlignment="1" applyProtection="1">
      <alignment horizontal="center" vertical="center" wrapText="1"/>
      <protection hidden="1"/>
    </xf>
    <xf numFmtId="0" fontId="14" fillId="18" borderId="80" xfId="0" applyFont="1" applyFill="1" applyBorder="1" applyAlignment="1" applyProtection="1">
      <alignment horizontal="right" vertical="center"/>
      <protection locked="0" hidden="1"/>
    </xf>
    <xf numFmtId="0" fontId="14" fillId="17" borderId="43" xfId="12" applyNumberFormat="1" applyFont="1" applyFill="1" applyBorder="1" applyAlignment="1" applyProtection="1">
      <alignment horizontal="center" vertical="center" wrapText="1"/>
      <protection locked="0" hidden="1"/>
    </xf>
    <xf numFmtId="0" fontId="14" fillId="16" borderId="43" xfId="0" applyFont="1" applyFill="1" applyBorder="1" applyAlignment="1" applyProtection="1">
      <alignment horizontal="center" vertical="center" wrapText="1"/>
      <protection locked="0" hidden="1"/>
    </xf>
    <xf numFmtId="176" fontId="14" fillId="2" borderId="14" xfId="3" applyNumberFormat="1" applyFont="1" applyFill="1" applyBorder="1" applyAlignment="1" applyProtection="1">
      <alignment horizontal="center" vertical="top" wrapText="1"/>
    </xf>
    <xf numFmtId="176" fontId="14" fillId="2" borderId="75" xfId="3" applyNumberFormat="1" applyFont="1" applyFill="1" applyBorder="1" applyAlignment="1" applyProtection="1">
      <alignment horizontal="center" vertical="top" wrapText="1"/>
    </xf>
    <xf numFmtId="176" fontId="14" fillId="2" borderId="38" xfId="3" applyNumberFormat="1" applyFont="1" applyFill="1" applyBorder="1" applyAlignment="1" applyProtection="1">
      <alignment horizontal="right"/>
    </xf>
    <xf numFmtId="176" fontId="14" fillId="6" borderId="68" xfId="3" applyNumberFormat="1" applyFont="1" applyFill="1" applyBorder="1" applyAlignment="1" applyProtection="1">
      <alignment horizontal="center" vertical="top" wrapText="1"/>
    </xf>
    <xf numFmtId="0" fontId="6" fillId="6" borderId="63" xfId="0" applyFont="1" applyFill="1" applyBorder="1" applyAlignment="1" applyProtection="1">
      <alignment horizontal="center" vertical="center" wrapText="1"/>
    </xf>
    <xf numFmtId="0" fontId="0" fillId="0" borderId="0" xfId="0" applyBorder="1" applyProtection="1">
      <protection hidden="1"/>
    </xf>
    <xf numFmtId="179" fontId="0" fillId="0" borderId="0" xfId="12" applyNumberFormat="1" applyFont="1" applyBorder="1"/>
    <xf numFmtId="0" fontId="25" fillId="0" borderId="0" xfId="0" applyFont="1" applyBorder="1" applyProtection="1">
      <protection hidden="1"/>
    </xf>
    <xf numFmtId="1" fontId="26" fillId="0" borderId="0" xfId="0" applyNumberFormat="1" applyFont="1" applyFill="1" applyBorder="1" applyAlignment="1">
      <alignment horizontal="center" vertical="center"/>
    </xf>
    <xf numFmtId="14" fontId="0" fillId="0" borderId="52" xfId="0" applyNumberFormat="1" applyBorder="1" applyAlignment="1">
      <alignment vertical="top"/>
    </xf>
    <xf numFmtId="0" fontId="0" fillId="0" borderId="52" xfId="0" applyBorder="1" applyAlignment="1">
      <alignment vertical="top"/>
    </xf>
    <xf numFmtId="14" fontId="0" fillId="0" borderId="13" xfId="0" applyNumberFormat="1" applyBorder="1" applyAlignment="1">
      <alignment vertical="top"/>
    </xf>
    <xf numFmtId="0" fontId="0" fillId="0" borderId="13" xfId="0" applyBorder="1" applyAlignment="1">
      <alignment vertical="top"/>
    </xf>
    <xf numFmtId="0" fontId="0" fillId="0" borderId="83" xfId="0" applyBorder="1" applyAlignment="1">
      <alignment vertical="top"/>
    </xf>
    <xf numFmtId="0" fontId="13" fillId="4" borderId="71" xfId="0" applyFont="1" applyFill="1" applyBorder="1" applyAlignment="1">
      <alignment vertical="center" wrapText="1"/>
    </xf>
    <xf numFmtId="0" fontId="6" fillId="4" borderId="69" xfId="0" applyFont="1" applyFill="1" applyBorder="1" applyAlignment="1">
      <alignment vertical="center" wrapText="1"/>
    </xf>
    <xf numFmtId="0" fontId="13" fillId="4" borderId="70" xfId="0" applyFont="1" applyFill="1" applyBorder="1" applyAlignment="1">
      <alignment vertical="center" wrapText="1"/>
    </xf>
    <xf numFmtId="0" fontId="13" fillId="4" borderId="73" xfId="0" applyFont="1" applyFill="1" applyBorder="1" applyAlignment="1">
      <alignment horizontal="left" vertical="center"/>
    </xf>
    <xf numFmtId="164" fontId="26" fillId="6" borderId="41" xfId="3" applyFont="1" applyFill="1" applyBorder="1" applyAlignment="1" applyProtection="1">
      <alignment horizontal="center" vertical="center"/>
      <protection locked="0"/>
    </xf>
    <xf numFmtId="164" fontId="26" fillId="6" borderId="80" xfId="3" applyFont="1" applyFill="1" applyBorder="1" applyAlignment="1" applyProtection="1">
      <alignment horizontal="center" vertical="center"/>
      <protection locked="0"/>
    </xf>
    <xf numFmtId="164" fontId="26" fillId="6" borderId="60" xfId="3" applyFont="1" applyFill="1" applyBorder="1" applyAlignment="1" applyProtection="1">
      <alignment horizontal="center" vertical="center"/>
      <protection locked="0"/>
    </xf>
    <xf numFmtId="3" fontId="14" fillId="17" borderId="108" xfId="3" applyNumberFormat="1" applyFont="1" applyFill="1" applyBorder="1" applyAlignment="1" applyProtection="1">
      <alignment horizontal="center"/>
      <protection locked="0"/>
    </xf>
    <xf numFmtId="0" fontId="14" fillId="0" borderId="52" xfId="0" applyFont="1" applyFill="1" applyBorder="1" applyProtection="1">
      <protection locked="0"/>
    </xf>
    <xf numFmtId="0" fontId="14" fillId="0" borderId="2" xfId="0" applyFont="1" applyFill="1" applyBorder="1" applyProtection="1">
      <protection locked="0"/>
    </xf>
    <xf numFmtId="0" fontId="2" fillId="0" borderId="13" xfId="0" applyFont="1" applyBorder="1" applyAlignment="1">
      <alignment vertical="center" wrapText="1"/>
    </xf>
    <xf numFmtId="164" fontId="26" fillId="6" borderId="28" xfId="3" applyFont="1" applyFill="1" applyBorder="1" applyAlignment="1" applyProtection="1">
      <alignment horizontal="center" vertical="center"/>
      <protection locked="0"/>
    </xf>
    <xf numFmtId="164" fontId="26" fillId="6" borderId="82" xfId="3" applyFont="1" applyFill="1" applyBorder="1" applyAlignment="1" applyProtection="1">
      <alignment horizontal="center" vertical="center"/>
      <protection locked="0"/>
    </xf>
    <xf numFmtId="164" fontId="26" fillId="6" borderId="78" xfId="3" applyFont="1" applyFill="1" applyBorder="1" applyAlignment="1" applyProtection="1">
      <alignment horizontal="center" vertical="center"/>
      <protection locked="0"/>
    </xf>
    <xf numFmtId="164" fontId="26" fillId="6" borderId="40" xfId="3" applyFont="1" applyFill="1" applyBorder="1" applyAlignment="1" applyProtection="1">
      <alignment horizontal="center" vertical="center"/>
      <protection locked="0"/>
    </xf>
    <xf numFmtId="164" fontId="26" fillId="6" borderId="43" xfId="3" applyFont="1" applyFill="1" applyBorder="1" applyAlignment="1" applyProtection="1">
      <alignment horizontal="center" vertical="center"/>
      <protection locked="0"/>
    </xf>
    <xf numFmtId="164" fontId="26" fillId="6" borderId="19" xfId="3" applyFont="1" applyFill="1" applyBorder="1" applyAlignment="1" applyProtection="1">
      <alignment horizontal="center" vertical="center"/>
      <protection locked="0"/>
    </xf>
    <xf numFmtId="0" fontId="62" fillId="5" borderId="163" xfId="0" applyFont="1" applyFill="1" applyBorder="1" applyAlignment="1" applyProtection="1">
      <alignment vertical="center"/>
      <protection locked="0"/>
    </xf>
    <xf numFmtId="0" fontId="62" fillId="5" borderId="164" xfId="0" applyFont="1" applyFill="1" applyBorder="1" applyAlignment="1" applyProtection="1">
      <alignment vertical="center"/>
      <protection locked="0"/>
    </xf>
    <xf numFmtId="0" fontId="62" fillId="5" borderId="165" xfId="0" applyFont="1" applyFill="1" applyBorder="1" applyAlignment="1" applyProtection="1">
      <alignment vertical="center"/>
      <protection locked="0"/>
    </xf>
    <xf numFmtId="0" fontId="62" fillId="5" borderId="166" xfId="0" applyFont="1" applyFill="1" applyBorder="1" applyAlignment="1" applyProtection="1">
      <alignment vertical="center"/>
      <protection locked="0"/>
    </xf>
    <xf numFmtId="0" fontId="62" fillId="5" borderId="167" xfId="0" applyFont="1" applyFill="1" applyBorder="1" applyAlignment="1" applyProtection="1">
      <alignment vertical="center"/>
      <protection locked="0"/>
    </xf>
    <xf numFmtId="0" fontId="62" fillId="2" borderId="166" xfId="0" applyFont="1" applyFill="1" applyBorder="1" applyAlignment="1" applyProtection="1">
      <alignment vertical="center"/>
      <protection locked="0"/>
    </xf>
    <xf numFmtId="0" fontId="62" fillId="2" borderId="168" xfId="0" applyFont="1" applyFill="1" applyBorder="1" applyAlignment="1" applyProtection="1">
      <alignment vertical="center"/>
      <protection locked="0"/>
    </xf>
    <xf numFmtId="0" fontId="62" fillId="5" borderId="17" xfId="0" applyFont="1" applyFill="1" applyBorder="1" applyAlignment="1" applyProtection="1">
      <alignment vertical="center"/>
      <protection locked="0"/>
    </xf>
    <xf numFmtId="0" fontId="62" fillId="5" borderId="13" xfId="0" applyFont="1" applyFill="1" applyBorder="1" applyAlignment="1" applyProtection="1">
      <alignment vertical="center"/>
      <protection locked="0"/>
    </xf>
    <xf numFmtId="0" fontId="62" fillId="5" borderId="38" xfId="0" applyFont="1" applyFill="1" applyBorder="1" applyAlignment="1" applyProtection="1">
      <alignment vertical="center"/>
      <protection locked="0"/>
    </xf>
    <xf numFmtId="0" fontId="62" fillId="5" borderId="27" xfId="0" applyFont="1" applyFill="1" applyBorder="1" applyAlignment="1" applyProtection="1">
      <alignment vertical="center"/>
      <protection locked="0"/>
    </xf>
    <xf numFmtId="0" fontId="62" fillId="5" borderId="18" xfId="0" applyFont="1" applyFill="1" applyBorder="1" applyAlignment="1" applyProtection="1">
      <alignment vertical="center"/>
      <protection locked="0"/>
    </xf>
    <xf numFmtId="0" fontId="62" fillId="2" borderId="27" xfId="0" applyFont="1" applyFill="1" applyBorder="1" applyAlignment="1" applyProtection="1">
      <alignment vertical="center"/>
      <protection locked="0"/>
    </xf>
    <xf numFmtId="0" fontId="62" fillId="2" borderId="169" xfId="0" applyFont="1" applyFill="1" applyBorder="1" applyAlignment="1" applyProtection="1">
      <alignment vertical="center"/>
      <protection locked="0"/>
    </xf>
    <xf numFmtId="0" fontId="62" fillId="5" borderId="94" xfId="0" applyFont="1" applyFill="1" applyBorder="1" applyAlignment="1" applyProtection="1">
      <alignment vertical="center"/>
      <protection locked="0"/>
    </xf>
    <xf numFmtId="0" fontId="62" fillId="5" borderId="83" xfId="0" applyFont="1" applyFill="1" applyBorder="1" applyAlignment="1" applyProtection="1">
      <alignment vertical="center"/>
      <protection locked="0"/>
    </xf>
    <xf numFmtId="0" fontId="62" fillId="5" borderId="95" xfId="0" applyFont="1" applyFill="1" applyBorder="1" applyAlignment="1" applyProtection="1">
      <alignment vertical="center"/>
      <protection locked="0"/>
    </xf>
    <xf numFmtId="0" fontId="62" fillId="5" borderId="139" xfId="0" applyFont="1" applyFill="1" applyBorder="1" applyAlignment="1" applyProtection="1">
      <alignment vertical="center"/>
      <protection locked="0"/>
    </xf>
    <xf numFmtId="0" fontId="62" fillId="5" borderId="146" xfId="0" applyFont="1" applyFill="1" applyBorder="1" applyAlignment="1" applyProtection="1">
      <alignment vertical="center"/>
      <protection locked="0"/>
    </xf>
    <xf numFmtId="0" fontId="62" fillId="2" borderId="139" xfId="0" applyFont="1" applyFill="1" applyBorder="1" applyAlignment="1" applyProtection="1">
      <alignment vertical="center"/>
      <protection locked="0"/>
    </xf>
    <xf numFmtId="0" fontId="62" fillId="2" borderId="170" xfId="0" applyFont="1" applyFill="1" applyBorder="1" applyAlignment="1" applyProtection="1">
      <alignment vertical="center"/>
      <protection locked="0"/>
    </xf>
    <xf numFmtId="0" fontId="31" fillId="5" borderId="163" xfId="0" applyFont="1" applyFill="1" applyBorder="1" applyAlignment="1" applyProtection="1">
      <alignment vertical="center"/>
      <protection locked="0"/>
    </xf>
    <xf numFmtId="0" fontId="31" fillId="5" borderId="164" xfId="0" applyFont="1" applyFill="1" applyBorder="1" applyAlignment="1" applyProtection="1">
      <alignment vertical="center"/>
      <protection locked="0"/>
    </xf>
    <xf numFmtId="0" fontId="31" fillId="5" borderId="165" xfId="0" applyFont="1" applyFill="1" applyBorder="1" applyAlignment="1" applyProtection="1">
      <alignment vertical="center"/>
      <protection locked="0"/>
    </xf>
    <xf numFmtId="0" fontId="31" fillId="5" borderId="166" xfId="0" applyFont="1" applyFill="1" applyBorder="1" applyAlignment="1" applyProtection="1">
      <alignment vertical="center"/>
      <protection locked="0"/>
    </xf>
    <xf numFmtId="0" fontId="31" fillId="5" borderId="167" xfId="0" applyFont="1" applyFill="1" applyBorder="1" applyAlignment="1" applyProtection="1">
      <alignment vertical="center"/>
      <protection locked="0"/>
    </xf>
    <xf numFmtId="0" fontId="31" fillId="2" borderId="166" xfId="0" applyFont="1" applyFill="1" applyBorder="1" applyAlignment="1" applyProtection="1">
      <alignment vertical="center"/>
      <protection locked="0"/>
    </xf>
    <xf numFmtId="0" fontId="31" fillId="2" borderId="168" xfId="0" applyFont="1" applyFill="1" applyBorder="1" applyAlignment="1" applyProtection="1">
      <alignment vertical="center"/>
      <protection locked="0"/>
    </xf>
    <xf numFmtId="0" fontId="31" fillId="5" borderId="17" xfId="0" applyFont="1" applyFill="1" applyBorder="1" applyAlignment="1" applyProtection="1">
      <alignment vertical="center"/>
      <protection locked="0"/>
    </xf>
    <xf numFmtId="0" fontId="31" fillId="5" borderId="13" xfId="0" applyFont="1" applyFill="1" applyBorder="1" applyAlignment="1" applyProtection="1">
      <alignment vertical="center"/>
      <protection locked="0"/>
    </xf>
    <xf numFmtId="0" fontId="31" fillId="5" borderId="38" xfId="0" applyFont="1" applyFill="1" applyBorder="1" applyAlignment="1" applyProtection="1">
      <alignment vertical="center"/>
      <protection locked="0"/>
    </xf>
    <xf numFmtId="0" fontId="31" fillId="5" borderId="27" xfId="0" applyFont="1" applyFill="1" applyBorder="1" applyAlignment="1" applyProtection="1">
      <alignment vertical="center"/>
      <protection locked="0"/>
    </xf>
    <xf numFmtId="0" fontId="31" fillId="5" borderId="18" xfId="0" applyFont="1" applyFill="1" applyBorder="1" applyAlignment="1" applyProtection="1">
      <alignment vertical="center"/>
      <protection locked="0"/>
    </xf>
    <xf numFmtId="0" fontId="31" fillId="2" borderId="27" xfId="0" applyFont="1" applyFill="1" applyBorder="1" applyAlignment="1" applyProtection="1">
      <alignment vertical="center"/>
      <protection locked="0"/>
    </xf>
    <xf numFmtId="0" fontId="31" fillId="2" borderId="169" xfId="0" applyFont="1" applyFill="1" applyBorder="1" applyAlignment="1" applyProtection="1">
      <alignment vertical="center"/>
      <protection locked="0"/>
    </xf>
    <xf numFmtId="0" fontId="31" fillId="5" borderId="94" xfId="0" applyFont="1" applyFill="1" applyBorder="1" applyAlignment="1" applyProtection="1">
      <alignment vertical="center"/>
      <protection locked="0"/>
    </xf>
    <xf numFmtId="0" fontId="31" fillId="5" borderId="83" xfId="0" applyFont="1" applyFill="1" applyBorder="1" applyAlignment="1" applyProtection="1">
      <alignment vertical="center"/>
      <protection locked="0"/>
    </xf>
    <xf numFmtId="0" fontId="31" fillId="5" borderId="95" xfId="0" applyFont="1" applyFill="1" applyBorder="1" applyAlignment="1" applyProtection="1">
      <alignment vertical="center"/>
      <protection locked="0"/>
    </xf>
    <xf numFmtId="0" fontId="31" fillId="5" borderId="139" xfId="0" applyFont="1" applyFill="1" applyBorder="1" applyAlignment="1" applyProtection="1">
      <alignment vertical="center"/>
      <protection locked="0"/>
    </xf>
    <xf numFmtId="0" fontId="31" fillId="5" borderId="146" xfId="0" applyFont="1" applyFill="1" applyBorder="1" applyAlignment="1" applyProtection="1">
      <alignment vertical="center"/>
      <protection locked="0"/>
    </xf>
    <xf numFmtId="0" fontId="31" fillId="2" borderId="139" xfId="0" applyFont="1" applyFill="1" applyBorder="1" applyAlignment="1" applyProtection="1">
      <alignment vertical="center"/>
      <protection locked="0"/>
    </xf>
    <xf numFmtId="0" fontId="31" fillId="2" borderId="170" xfId="0" applyFont="1" applyFill="1" applyBorder="1" applyAlignment="1" applyProtection="1">
      <alignment vertical="center"/>
      <protection locked="0"/>
    </xf>
    <xf numFmtId="0" fontId="31" fillId="5" borderId="1" xfId="0" applyFont="1" applyFill="1" applyBorder="1" applyAlignment="1" applyProtection="1">
      <alignment vertical="center"/>
      <protection locked="0"/>
    </xf>
    <xf numFmtId="0" fontId="31" fillId="5" borderId="2" xfId="0" applyFont="1" applyFill="1" applyBorder="1" applyAlignment="1" applyProtection="1">
      <alignment vertical="center"/>
      <protection locked="0"/>
    </xf>
    <xf numFmtId="0" fontId="31" fillId="5" borderId="3" xfId="0" applyFont="1" applyFill="1" applyBorder="1" applyAlignment="1" applyProtection="1">
      <alignment vertical="center"/>
      <protection locked="0"/>
    </xf>
    <xf numFmtId="0" fontId="31" fillId="5" borderId="4" xfId="0" applyFont="1" applyFill="1" applyBorder="1" applyAlignment="1" applyProtection="1">
      <alignment vertical="center"/>
      <protection locked="0"/>
    </xf>
    <xf numFmtId="0" fontId="31" fillId="5" borderId="5" xfId="0" applyFont="1" applyFill="1" applyBorder="1" applyAlignment="1" applyProtection="1">
      <alignment vertical="center"/>
      <protection locked="0"/>
    </xf>
    <xf numFmtId="0" fontId="31" fillId="2" borderId="4" xfId="0" applyFont="1" applyFill="1" applyBorder="1" applyAlignment="1" applyProtection="1">
      <alignment vertical="center"/>
      <protection locked="0"/>
    </xf>
    <xf numFmtId="0" fontId="31" fillId="2" borderId="171" xfId="0" applyFont="1" applyFill="1" applyBorder="1" applyAlignment="1" applyProtection="1">
      <alignment vertical="center"/>
      <protection locked="0"/>
    </xf>
    <xf numFmtId="0" fontId="31" fillId="5" borderId="68" xfId="0" applyFont="1" applyFill="1" applyBorder="1" applyAlignment="1" applyProtection="1">
      <alignment vertical="center"/>
      <protection locked="0"/>
    </xf>
    <xf numFmtId="0" fontId="31" fillId="5" borderId="63" xfId="0" applyFont="1" applyFill="1" applyBorder="1" applyAlignment="1" applyProtection="1">
      <alignment vertical="center"/>
      <protection locked="0"/>
    </xf>
    <xf numFmtId="0" fontId="31" fillId="5" borderId="74" xfId="0" applyFont="1" applyFill="1" applyBorder="1" applyAlignment="1" applyProtection="1">
      <alignment vertical="center"/>
      <protection locked="0"/>
    </xf>
    <xf numFmtId="0" fontId="31" fillId="5" borderId="79" xfId="0" applyFont="1" applyFill="1" applyBorder="1" applyAlignment="1" applyProtection="1">
      <alignment vertical="center"/>
      <protection locked="0"/>
    </xf>
    <xf numFmtId="0" fontId="31" fillId="5" borderId="81" xfId="0" applyFont="1" applyFill="1" applyBorder="1" applyAlignment="1" applyProtection="1">
      <alignment vertical="center"/>
      <protection locked="0"/>
    </xf>
    <xf numFmtId="0" fontId="31" fillId="2" borderId="79" xfId="0" applyFont="1" applyFill="1" applyBorder="1" applyAlignment="1" applyProtection="1">
      <alignment vertical="center"/>
      <protection locked="0"/>
    </xf>
    <xf numFmtId="0" fontId="31" fillId="2" borderId="172" xfId="0" applyFont="1" applyFill="1" applyBorder="1" applyAlignment="1" applyProtection="1">
      <alignment vertical="center"/>
      <protection locked="0"/>
    </xf>
    <xf numFmtId="0" fontId="31" fillId="5" borderId="37" xfId="0" applyFont="1" applyFill="1" applyBorder="1" applyAlignment="1" applyProtection="1">
      <alignment horizontal="center" vertical="center" wrapText="1"/>
      <protection locked="0"/>
    </xf>
    <xf numFmtId="0" fontId="31" fillId="5" borderId="14" xfId="0" applyFont="1" applyFill="1" applyBorder="1" applyAlignment="1" applyProtection="1">
      <alignment horizontal="center" vertical="center" wrapText="1"/>
      <protection locked="0"/>
    </xf>
    <xf numFmtId="0" fontId="31" fillId="5" borderId="75" xfId="0" applyFont="1" applyFill="1" applyBorder="1" applyAlignment="1" applyProtection="1">
      <alignment horizontal="center" vertical="center" wrapText="1"/>
      <protection locked="0"/>
    </xf>
    <xf numFmtId="0" fontId="31" fillId="5" borderId="76" xfId="0" applyFont="1" applyFill="1" applyBorder="1" applyAlignment="1" applyProtection="1">
      <alignment horizontal="center" vertical="center" wrapText="1"/>
      <protection locked="0"/>
    </xf>
    <xf numFmtId="0" fontId="31" fillId="5" borderId="77" xfId="0" applyFont="1" applyFill="1" applyBorder="1" applyAlignment="1" applyProtection="1">
      <alignment horizontal="center" vertical="center" wrapText="1"/>
      <protection locked="0"/>
    </xf>
    <xf numFmtId="0" fontId="31" fillId="2" borderId="37" xfId="0" applyFont="1" applyFill="1" applyBorder="1" applyAlignment="1" applyProtection="1">
      <alignment horizontal="center" vertical="center" wrapText="1"/>
      <protection locked="0"/>
    </xf>
    <xf numFmtId="0" fontId="31" fillId="2" borderId="75" xfId="0" applyFont="1" applyFill="1" applyBorder="1" applyAlignment="1" applyProtection="1">
      <alignment horizontal="center" vertical="center" wrapText="1"/>
      <protection locked="0"/>
    </xf>
    <xf numFmtId="0" fontId="31" fillId="5" borderId="94" xfId="0" applyFont="1" applyFill="1" applyBorder="1" applyAlignment="1" applyProtection="1">
      <alignment horizontal="center" vertical="center" wrapText="1"/>
      <protection locked="0"/>
    </xf>
    <xf numFmtId="0" fontId="31" fillId="5" borderId="83" xfId="0" applyFont="1" applyFill="1" applyBorder="1" applyAlignment="1" applyProtection="1">
      <alignment horizontal="center" vertical="center" wrapText="1"/>
      <protection locked="0"/>
    </xf>
    <xf numFmtId="0" fontId="31" fillId="5" borderId="95" xfId="0" applyFont="1" applyFill="1" applyBorder="1" applyAlignment="1" applyProtection="1">
      <alignment horizontal="center" vertical="center" wrapText="1"/>
      <protection locked="0"/>
    </xf>
    <xf numFmtId="0" fontId="31" fillId="5" borderId="139" xfId="0" applyFont="1" applyFill="1" applyBorder="1" applyAlignment="1" applyProtection="1">
      <alignment horizontal="center" vertical="center" wrapText="1"/>
      <protection locked="0"/>
    </xf>
    <xf numFmtId="0" fontId="31" fillId="5" borderId="146" xfId="0" applyFont="1" applyFill="1" applyBorder="1" applyAlignment="1" applyProtection="1">
      <alignment horizontal="center" vertical="center" wrapText="1"/>
      <protection locked="0"/>
    </xf>
    <xf numFmtId="0" fontId="31" fillId="2" borderId="17" xfId="0" applyFont="1" applyFill="1" applyBorder="1" applyAlignment="1" applyProtection="1">
      <alignment horizontal="center" vertical="center" wrapText="1"/>
      <protection locked="0"/>
    </xf>
    <xf numFmtId="0" fontId="31" fillId="2" borderId="38" xfId="0" applyFont="1" applyFill="1" applyBorder="1" applyAlignment="1" applyProtection="1">
      <alignment horizontal="center" vertical="center" wrapText="1"/>
      <protection locked="0"/>
    </xf>
    <xf numFmtId="0" fontId="31" fillId="5" borderId="68" xfId="0" applyFont="1" applyFill="1" applyBorder="1" applyAlignment="1" applyProtection="1">
      <alignment horizontal="center" vertical="center" wrapText="1"/>
      <protection locked="0"/>
    </xf>
    <xf numFmtId="0" fontId="31" fillId="5" borderId="63" xfId="0" applyFont="1" applyFill="1" applyBorder="1" applyAlignment="1" applyProtection="1">
      <alignment horizontal="center" vertical="center" wrapText="1"/>
      <protection locked="0"/>
    </xf>
    <xf numFmtId="0" fontId="31" fillId="5" borderId="74" xfId="0" applyFont="1" applyFill="1" applyBorder="1" applyAlignment="1" applyProtection="1">
      <alignment horizontal="center" vertical="center" wrapText="1"/>
      <protection locked="0"/>
    </xf>
    <xf numFmtId="0" fontId="31" fillId="5" borderId="79" xfId="0" applyFont="1" applyFill="1" applyBorder="1" applyAlignment="1" applyProtection="1">
      <alignment horizontal="center" vertical="center" wrapText="1"/>
      <protection locked="0"/>
    </xf>
    <xf numFmtId="0" fontId="31" fillId="5" borderId="81" xfId="0" applyFont="1" applyFill="1" applyBorder="1" applyAlignment="1" applyProtection="1">
      <alignment horizontal="center" vertical="center" wrapText="1"/>
      <protection locked="0"/>
    </xf>
    <xf numFmtId="0" fontId="31" fillId="2" borderId="68" xfId="0" applyFont="1" applyFill="1" applyBorder="1" applyAlignment="1" applyProtection="1">
      <alignment horizontal="center" vertical="center" wrapText="1"/>
      <protection locked="0"/>
    </xf>
    <xf numFmtId="0" fontId="31" fillId="2" borderId="74" xfId="0" applyFont="1" applyFill="1" applyBorder="1" applyAlignment="1" applyProtection="1">
      <alignment horizontal="center" vertical="center" wrapText="1"/>
      <protection locked="0"/>
    </xf>
    <xf numFmtId="173" fontId="10" fillId="5" borderId="58" xfId="0" applyNumberFormat="1" applyFont="1" applyFill="1" applyBorder="1" applyAlignment="1" applyProtection="1">
      <alignment horizontal="center" vertical="center"/>
      <protection locked="0"/>
    </xf>
    <xf numFmtId="173" fontId="10" fillId="5" borderId="46" xfId="0" applyNumberFormat="1" applyFont="1" applyFill="1" applyBorder="1" applyAlignment="1" applyProtection="1">
      <alignment horizontal="center" vertical="center"/>
      <protection locked="0"/>
    </xf>
    <xf numFmtId="173" fontId="10" fillId="5" borderId="51" xfId="0" applyNumberFormat="1" applyFont="1" applyFill="1" applyBorder="1" applyAlignment="1" applyProtection="1">
      <alignment horizontal="center" vertical="center"/>
      <protection locked="0"/>
    </xf>
    <xf numFmtId="0" fontId="75" fillId="0" borderId="13" xfId="0" applyFont="1" applyBorder="1" applyProtection="1">
      <protection locked="0"/>
    </xf>
    <xf numFmtId="176" fontId="26" fillId="11" borderId="35" xfId="3" applyNumberFormat="1" applyFont="1" applyFill="1" applyBorder="1" applyAlignment="1" applyProtection="1">
      <alignment horizontal="center" vertical="center"/>
      <protection locked="0"/>
    </xf>
    <xf numFmtId="164" fontId="26" fillId="6" borderId="97" xfId="3" applyFont="1" applyFill="1" applyBorder="1" applyAlignment="1" applyProtection="1">
      <alignment horizontal="center" vertical="center"/>
      <protection locked="0"/>
    </xf>
    <xf numFmtId="164" fontId="26" fillId="6" borderId="46" xfId="3" applyFont="1" applyFill="1" applyBorder="1" applyAlignment="1" applyProtection="1">
      <alignment horizontal="center" vertical="center"/>
      <protection locked="0"/>
    </xf>
    <xf numFmtId="172" fontId="14" fillId="19" borderId="43" xfId="0" applyNumberFormat="1" applyFont="1" applyFill="1" applyBorder="1" applyAlignment="1" applyProtection="1">
      <alignment horizontal="center"/>
    </xf>
    <xf numFmtId="172" fontId="14" fillId="6" borderId="27" xfId="0" applyNumberFormat="1" applyFont="1" applyFill="1" applyBorder="1" applyAlignment="1" applyProtection="1">
      <alignment horizontal="center"/>
    </xf>
    <xf numFmtId="172" fontId="14" fillId="6" borderId="13" xfId="0" applyNumberFormat="1" applyFont="1" applyFill="1" applyBorder="1" applyAlignment="1" applyProtection="1">
      <alignment horizontal="center"/>
    </xf>
    <xf numFmtId="165" fontId="14" fillId="18" borderId="98" xfId="0" applyNumberFormat="1" applyFont="1" applyFill="1" applyBorder="1" applyAlignment="1" applyProtection="1">
      <alignment horizontal="center" vertical="top" wrapText="1"/>
      <protection locked="0"/>
    </xf>
    <xf numFmtId="165" fontId="14" fillId="18" borderId="75" xfId="0" applyNumberFormat="1" applyFont="1" applyFill="1" applyBorder="1" applyAlignment="1" applyProtection="1">
      <alignment horizontal="center" vertical="top" wrapText="1"/>
      <protection locked="0"/>
    </xf>
    <xf numFmtId="165" fontId="14" fillId="18" borderId="40" xfId="0" applyNumberFormat="1" applyFont="1" applyFill="1" applyBorder="1" applyAlignment="1" applyProtection="1">
      <alignment horizontal="center" vertical="top" wrapText="1"/>
      <protection locked="0"/>
    </xf>
    <xf numFmtId="165" fontId="14" fillId="18" borderId="38" xfId="0" applyNumberFormat="1" applyFont="1" applyFill="1" applyBorder="1" applyAlignment="1" applyProtection="1">
      <alignment horizontal="center" vertical="top" wrapText="1"/>
      <protection locked="0"/>
    </xf>
    <xf numFmtId="165" fontId="14" fillId="18" borderId="41" xfId="0" applyNumberFormat="1" applyFont="1" applyFill="1" applyBorder="1" applyAlignment="1" applyProtection="1">
      <alignment horizontal="center" vertical="top" wrapText="1"/>
      <protection locked="0"/>
    </xf>
    <xf numFmtId="165" fontId="14" fillId="18" borderId="74" xfId="0" applyNumberFormat="1" applyFont="1" applyFill="1" applyBorder="1" applyAlignment="1" applyProtection="1">
      <alignment horizontal="center" vertical="top" wrapText="1"/>
      <protection locked="0"/>
    </xf>
    <xf numFmtId="165" fontId="14" fillId="2" borderId="157" xfId="0" applyNumberFormat="1" applyFont="1" applyFill="1" applyBorder="1" applyAlignment="1" applyProtection="1">
      <alignment horizontal="center" vertical="top" wrapText="1"/>
      <protection locked="0"/>
    </xf>
    <xf numFmtId="165" fontId="14" fillId="2" borderId="145" xfId="0" applyNumberFormat="1" applyFont="1" applyFill="1" applyBorder="1" applyAlignment="1" applyProtection="1">
      <alignment horizontal="center" vertical="top" wrapText="1"/>
      <protection locked="0"/>
    </xf>
    <xf numFmtId="165" fontId="14" fillId="2" borderId="101" xfId="0" applyNumberFormat="1" applyFont="1" applyFill="1" applyBorder="1" applyAlignment="1" applyProtection="1">
      <alignment horizontal="center" vertical="top" wrapText="1"/>
      <protection locked="0"/>
    </xf>
    <xf numFmtId="165" fontId="14" fillId="0" borderId="0" xfId="0" applyNumberFormat="1" applyFont="1" applyBorder="1" applyAlignment="1" applyProtection="1">
      <alignment horizontal="center" vertical="top" wrapText="1"/>
      <protection locked="0"/>
    </xf>
    <xf numFmtId="165" fontId="14" fillId="17" borderId="37" xfId="0" applyNumberFormat="1" applyFont="1" applyFill="1" applyBorder="1" applyAlignment="1" applyProtection="1">
      <alignment horizontal="center" vertical="top" wrapText="1"/>
      <protection locked="0"/>
    </xf>
    <xf numFmtId="165" fontId="14" fillId="17" borderId="17" xfId="0" applyNumberFormat="1" applyFont="1" applyFill="1" applyBorder="1" applyAlignment="1" applyProtection="1">
      <alignment horizontal="center" vertical="top" wrapText="1"/>
      <protection locked="0"/>
    </xf>
    <xf numFmtId="165" fontId="14" fillId="17" borderId="68" xfId="0" applyNumberFormat="1" applyFont="1" applyFill="1" applyBorder="1" applyAlignment="1" applyProtection="1">
      <alignment horizontal="center" vertical="top" wrapText="1"/>
      <protection locked="0"/>
    </xf>
    <xf numFmtId="165" fontId="14" fillId="5" borderId="93" xfId="0" applyNumberFormat="1" applyFont="1" applyFill="1" applyBorder="1" applyAlignment="1" applyProtection="1">
      <alignment horizontal="center" vertical="top" wrapText="1"/>
      <protection locked="0"/>
    </xf>
    <xf numFmtId="165" fontId="14" fillId="5" borderId="17" xfId="0" applyNumberFormat="1" applyFont="1" applyFill="1" applyBorder="1" applyAlignment="1" applyProtection="1">
      <alignment horizontal="center" vertical="top" wrapText="1"/>
      <protection locked="0"/>
    </xf>
    <xf numFmtId="165" fontId="14" fillId="19" borderId="75" xfId="3" applyNumberFormat="1" applyFont="1" applyFill="1" applyBorder="1" applyAlignment="1" applyProtection="1">
      <alignment horizontal="center" vertical="top" wrapText="1"/>
    </xf>
    <xf numFmtId="165" fontId="14" fillId="19" borderId="38" xfId="3" applyNumberFormat="1" applyFont="1" applyFill="1" applyBorder="1" applyAlignment="1" applyProtection="1">
      <alignment horizontal="center" vertical="top" wrapText="1"/>
    </xf>
    <xf numFmtId="165" fontId="14" fillId="19" borderId="74" xfId="3" applyNumberFormat="1" applyFont="1" applyFill="1" applyBorder="1" applyAlignment="1" applyProtection="1">
      <alignment horizontal="center" vertical="top" wrapText="1"/>
    </xf>
    <xf numFmtId="165" fontId="14" fillId="6" borderId="87" xfId="3" applyNumberFormat="1" applyFont="1" applyFill="1" applyBorder="1" applyAlignment="1" applyProtection="1">
      <alignment horizontal="center" vertical="top" wrapText="1"/>
    </xf>
    <xf numFmtId="165" fontId="14" fillId="6" borderId="38" xfId="3" applyNumberFormat="1" applyFont="1" applyFill="1" applyBorder="1" applyAlignment="1" applyProtection="1">
      <alignment horizontal="center" vertical="top" wrapText="1"/>
    </xf>
    <xf numFmtId="165" fontId="14" fillId="19" borderId="97" xfId="0" applyNumberFormat="1" applyFont="1" applyFill="1" applyBorder="1" applyAlignment="1" applyProtection="1">
      <alignment horizontal="center" vertical="top" wrapText="1"/>
    </xf>
    <xf numFmtId="165" fontId="14" fillId="19" borderId="46" xfId="0" applyNumberFormat="1" applyFont="1" applyFill="1" applyBorder="1" applyAlignment="1" applyProtection="1">
      <alignment horizontal="center" vertical="top" wrapText="1"/>
    </xf>
    <xf numFmtId="165" fontId="14" fillId="19" borderId="47" xfId="0" applyNumberFormat="1" applyFont="1" applyFill="1" applyBorder="1" applyAlignment="1" applyProtection="1">
      <alignment horizontal="center" vertical="top" wrapText="1"/>
    </xf>
    <xf numFmtId="165" fontId="14" fillId="6" borderId="173" xfId="0" applyNumberFormat="1" applyFont="1" applyFill="1" applyBorder="1" applyAlignment="1" applyProtection="1">
      <alignment horizontal="center" vertical="top" wrapText="1"/>
    </xf>
    <xf numFmtId="165" fontId="14" fillId="6" borderId="174" xfId="0" applyNumberFormat="1" applyFont="1" applyFill="1" applyBorder="1" applyAlignment="1" applyProtection="1">
      <alignment horizontal="center" vertical="top" wrapText="1"/>
    </xf>
    <xf numFmtId="165" fontId="14" fillId="19" borderId="75" xfId="0" applyNumberFormat="1" applyFont="1" applyFill="1" applyBorder="1" applyAlignment="1" applyProtection="1">
      <alignment horizontal="center" vertical="top" wrapText="1"/>
    </xf>
    <xf numFmtId="165" fontId="14" fillId="19" borderId="38" xfId="0" applyNumberFormat="1" applyFont="1" applyFill="1" applyBorder="1" applyAlignment="1" applyProtection="1">
      <alignment horizontal="center" vertical="top" wrapText="1"/>
    </xf>
    <xf numFmtId="165" fontId="14" fillId="19" borderId="74" xfId="0" applyNumberFormat="1" applyFont="1" applyFill="1" applyBorder="1" applyAlignment="1" applyProtection="1">
      <alignment horizontal="center" vertical="top" wrapText="1"/>
    </xf>
    <xf numFmtId="165" fontId="14" fillId="6" borderId="87" xfId="0" applyNumberFormat="1" applyFont="1" applyFill="1" applyBorder="1" applyAlignment="1" applyProtection="1">
      <alignment horizontal="center" vertical="top" wrapText="1"/>
    </xf>
    <xf numFmtId="165" fontId="14" fillId="6" borderId="38" xfId="0" applyNumberFormat="1" applyFont="1" applyFill="1" applyBorder="1" applyAlignment="1" applyProtection="1">
      <alignment horizontal="center" vertical="top" wrapText="1"/>
    </xf>
    <xf numFmtId="165" fontId="14" fillId="17" borderId="76" xfId="0" applyNumberFormat="1" applyFont="1" applyFill="1" applyBorder="1" applyAlignment="1" applyProtection="1">
      <alignment horizontal="center" vertical="top" wrapText="1"/>
      <protection locked="0"/>
    </xf>
    <xf numFmtId="165" fontId="14" fillId="17" borderId="27" xfId="0" applyNumberFormat="1" applyFont="1" applyFill="1" applyBorder="1" applyAlignment="1" applyProtection="1">
      <alignment horizontal="center" vertical="top" wrapText="1"/>
      <protection locked="0"/>
    </xf>
    <xf numFmtId="165" fontId="14" fillId="17" borderId="79" xfId="0" applyNumberFormat="1" applyFont="1" applyFill="1" applyBorder="1" applyAlignment="1" applyProtection="1">
      <alignment horizontal="center" vertical="top" wrapText="1"/>
      <protection locked="0"/>
    </xf>
    <xf numFmtId="165" fontId="14" fillId="5" borderId="140" xfId="0" applyNumberFormat="1" applyFont="1" applyFill="1" applyBorder="1" applyAlignment="1" applyProtection="1">
      <alignment horizontal="center" vertical="top" wrapText="1"/>
      <protection locked="0"/>
    </xf>
    <xf numFmtId="165" fontId="14" fillId="5" borderId="27" xfId="0" applyNumberFormat="1" applyFont="1" applyFill="1" applyBorder="1" applyAlignment="1" applyProtection="1">
      <alignment horizontal="center" vertical="top" wrapText="1"/>
      <protection locked="0"/>
    </xf>
    <xf numFmtId="165" fontId="14" fillId="17" borderId="159" xfId="12" applyNumberFormat="1" applyFont="1" applyFill="1" applyBorder="1" applyAlignment="1" applyProtection="1">
      <alignment horizontal="center" vertical="top" wrapText="1"/>
      <protection locked="0"/>
    </xf>
    <xf numFmtId="165" fontId="14" fillId="17" borderId="101" xfId="12" applyNumberFormat="1" applyFont="1" applyFill="1" applyBorder="1" applyAlignment="1" applyProtection="1">
      <alignment horizontal="center" vertical="top" wrapText="1"/>
      <protection locked="0"/>
    </xf>
    <xf numFmtId="165" fontId="14" fillId="17" borderId="161" xfId="12" applyNumberFormat="1" applyFont="1" applyFill="1" applyBorder="1" applyAlignment="1" applyProtection="1">
      <alignment horizontal="center" vertical="top" wrapText="1"/>
      <protection locked="0"/>
    </xf>
    <xf numFmtId="165" fontId="14" fillId="5" borderId="157" xfId="12" applyNumberFormat="1" applyFont="1" applyFill="1" applyBorder="1" applyAlignment="1" applyProtection="1">
      <alignment horizontal="center" vertical="top" wrapText="1"/>
      <protection locked="0"/>
    </xf>
    <xf numFmtId="165" fontId="14" fillId="5" borderId="101" xfId="12" applyNumberFormat="1" applyFont="1" applyFill="1" applyBorder="1" applyAlignment="1" applyProtection="1">
      <alignment horizontal="center" vertical="top" wrapText="1"/>
      <protection locked="0"/>
    </xf>
    <xf numFmtId="165" fontId="14" fillId="6" borderId="13" xfId="3" applyNumberFormat="1" applyFont="1" applyFill="1" applyBorder="1" applyAlignment="1" applyProtection="1">
      <alignment horizontal="center" vertical="center" wrapText="1"/>
    </xf>
    <xf numFmtId="165" fontId="11" fillId="6" borderId="13" xfId="3" applyNumberFormat="1" applyFont="1" applyFill="1" applyBorder="1" applyAlignment="1" applyProtection="1">
      <alignment horizontal="center" vertical="center" wrapText="1"/>
    </xf>
    <xf numFmtId="165" fontId="14" fillId="6" borderId="83" xfId="3" applyNumberFormat="1" applyFont="1" applyFill="1" applyBorder="1" applyAlignment="1" applyProtection="1">
      <alignment horizontal="center" vertical="center" wrapText="1"/>
    </xf>
    <xf numFmtId="165" fontId="11" fillId="6" borderId="83" xfId="3" applyNumberFormat="1" applyFont="1" applyFill="1" applyBorder="1" applyAlignment="1" applyProtection="1">
      <alignment horizontal="center" vertical="center" wrapText="1"/>
    </xf>
    <xf numFmtId="165" fontId="14" fillId="6" borderId="63" xfId="0" applyNumberFormat="1" applyFont="1" applyFill="1" applyBorder="1" applyAlignment="1" applyProtection="1">
      <alignment horizontal="center" vertical="center" wrapText="1"/>
    </xf>
    <xf numFmtId="165" fontId="14" fillId="11" borderId="63" xfId="0" applyNumberFormat="1" applyFont="1" applyFill="1" applyBorder="1" applyAlignment="1" applyProtection="1">
      <alignment horizontal="center" vertical="center" wrapText="1"/>
    </xf>
    <xf numFmtId="165" fontId="14" fillId="6" borderId="13" xfId="3" applyNumberFormat="1" applyFont="1" applyFill="1" applyBorder="1" applyAlignment="1" applyProtection="1">
      <alignment horizontal="center" vertical="center"/>
    </xf>
    <xf numFmtId="165" fontId="14" fillId="11" borderId="13" xfId="3" applyNumberFormat="1" applyFont="1" applyFill="1" applyBorder="1" applyAlignment="1" applyProtection="1">
      <alignment horizontal="center" vertical="center"/>
    </xf>
    <xf numFmtId="165" fontId="14" fillId="6" borderId="38" xfId="3" applyNumberFormat="1" applyFont="1" applyFill="1" applyBorder="1" applyAlignment="1" applyProtection="1">
      <alignment horizontal="center" vertical="center" wrapText="1"/>
    </xf>
    <xf numFmtId="165" fontId="14" fillId="6" borderId="83" xfId="3" applyNumberFormat="1" applyFont="1" applyFill="1" applyBorder="1" applyAlignment="1" applyProtection="1">
      <alignment horizontal="center" vertical="center"/>
    </xf>
    <xf numFmtId="165" fontId="14" fillId="11" borderId="83" xfId="3" applyNumberFormat="1" applyFont="1" applyFill="1" applyBorder="1" applyAlignment="1" applyProtection="1">
      <alignment horizontal="center" vertical="center"/>
    </xf>
    <xf numFmtId="0" fontId="0" fillId="0" borderId="13" xfId="0" applyBorder="1" applyAlignment="1">
      <alignment wrapText="1"/>
    </xf>
    <xf numFmtId="0" fontId="14" fillId="0" borderId="0" xfId="0" applyFont="1" applyFill="1" applyBorder="1" applyAlignment="1" applyProtection="1">
      <alignment horizontal="center"/>
      <protection locked="0"/>
    </xf>
    <xf numFmtId="0" fontId="5" fillId="9" borderId="28" xfId="8" applyFont="1" applyFill="1" applyBorder="1" applyAlignment="1" applyProtection="1">
      <alignment vertical="center"/>
      <protection locked="0"/>
    </xf>
    <xf numFmtId="0" fontId="5" fillId="9" borderId="78" xfId="0" applyFont="1" applyFill="1" applyBorder="1" applyProtection="1">
      <protection locked="0"/>
    </xf>
    <xf numFmtId="0" fontId="5" fillId="9" borderId="97" xfId="0" applyFont="1" applyFill="1" applyBorder="1" applyProtection="1">
      <protection locked="0"/>
    </xf>
    <xf numFmtId="0" fontId="5" fillId="5" borderId="40" xfId="8" applyFont="1" applyFill="1" applyBorder="1" applyAlignment="1" applyProtection="1">
      <alignment vertical="center"/>
      <protection locked="0"/>
    </xf>
    <xf numFmtId="0" fontId="53" fillId="5" borderId="97" xfId="8" applyFont="1" applyFill="1" applyBorder="1" applyAlignment="1" applyProtection="1">
      <alignment horizontal="left" vertical="center"/>
      <protection locked="0"/>
    </xf>
    <xf numFmtId="0" fontId="5" fillId="9" borderId="98" xfId="0" applyFont="1" applyFill="1" applyBorder="1" applyProtection="1">
      <protection locked="0"/>
    </xf>
    <xf numFmtId="0" fontId="5" fillId="10" borderId="12" xfId="8" applyFont="1" applyFill="1" applyBorder="1" applyAlignment="1" applyProtection="1">
      <alignment vertical="center"/>
      <protection locked="0"/>
    </xf>
    <xf numFmtId="0" fontId="54" fillId="9" borderId="97" xfId="8" applyFont="1" applyFill="1" applyBorder="1" applyAlignment="1" applyProtection="1">
      <alignment vertical="center"/>
      <protection locked="0"/>
    </xf>
    <xf numFmtId="0" fontId="5" fillId="9" borderId="40" xfId="8" applyFont="1" applyFill="1" applyBorder="1" applyAlignment="1" applyProtection="1">
      <alignment vertical="center"/>
      <protection locked="0"/>
    </xf>
    <xf numFmtId="0" fontId="5" fillId="9" borderId="19" xfId="0" applyFont="1" applyFill="1" applyBorder="1" applyProtection="1">
      <protection locked="0"/>
    </xf>
    <xf numFmtId="0" fontId="5" fillId="9" borderId="46" xfId="0" applyFont="1" applyFill="1" applyBorder="1" applyProtection="1">
      <protection locked="0"/>
    </xf>
    <xf numFmtId="0" fontId="53" fillId="5" borderId="46" xfId="8" applyFont="1" applyFill="1" applyBorder="1" applyAlignment="1" applyProtection="1">
      <alignment horizontal="left" vertical="center"/>
      <protection locked="0"/>
    </xf>
    <xf numFmtId="0" fontId="5" fillId="9" borderId="40" xfId="0" applyFont="1" applyFill="1" applyBorder="1" applyProtection="1">
      <protection locked="0"/>
    </xf>
    <xf numFmtId="0" fontId="54" fillId="9" borderId="99" xfId="8" applyFont="1" applyFill="1" applyBorder="1" applyAlignment="1" applyProtection="1">
      <alignment vertical="center"/>
      <protection locked="0"/>
    </xf>
    <xf numFmtId="0" fontId="54" fillId="9" borderId="46" xfId="8" applyFont="1" applyFill="1" applyBorder="1" applyAlignment="1" applyProtection="1">
      <alignment vertical="center"/>
      <protection locked="0"/>
    </xf>
    <xf numFmtId="0" fontId="5" fillId="9" borderId="24" xfId="8" applyFont="1" applyFill="1" applyBorder="1" applyAlignment="1" applyProtection="1">
      <alignment vertical="center"/>
      <protection locked="0"/>
    </xf>
    <xf numFmtId="0" fontId="5" fillId="9" borderId="34" xfId="0" applyFont="1" applyFill="1" applyBorder="1" applyProtection="1">
      <protection locked="0"/>
    </xf>
    <xf numFmtId="0" fontId="54" fillId="9" borderId="19" xfId="8" applyFont="1" applyFill="1" applyBorder="1" applyAlignment="1" applyProtection="1">
      <alignment vertical="center"/>
      <protection locked="0"/>
    </xf>
    <xf numFmtId="0" fontId="5" fillId="9" borderId="19" xfId="8" applyFont="1" applyFill="1" applyBorder="1" applyAlignment="1" applyProtection="1">
      <alignment vertical="center"/>
      <protection locked="0"/>
    </xf>
    <xf numFmtId="0" fontId="5" fillId="10" borderId="12" xfId="0" applyFont="1" applyFill="1" applyBorder="1" applyProtection="1">
      <protection locked="0"/>
    </xf>
    <xf numFmtId="0" fontId="5" fillId="9" borderId="99" xfId="0" applyFont="1" applyFill="1" applyBorder="1" applyProtection="1">
      <protection locked="0"/>
    </xf>
    <xf numFmtId="0" fontId="5" fillId="9" borderId="62" xfId="8" applyFont="1" applyFill="1" applyBorder="1" applyAlignment="1" applyProtection="1">
      <alignment vertical="center"/>
      <protection locked="0"/>
    </xf>
    <xf numFmtId="0" fontId="5" fillId="9" borderId="19" xfId="0" applyFont="1" applyFill="1" applyBorder="1" applyAlignment="1" applyProtection="1">
      <alignment horizontal="left"/>
      <protection locked="0"/>
    </xf>
    <xf numFmtId="0" fontId="5" fillId="9" borderId="46" xfId="8" applyFont="1" applyFill="1" applyBorder="1" applyAlignment="1" applyProtection="1">
      <alignment vertical="center"/>
      <protection locked="0"/>
    </xf>
    <xf numFmtId="0" fontId="14" fillId="5" borderId="46" xfId="0" applyFont="1" applyFill="1" applyBorder="1" applyProtection="1">
      <protection locked="0"/>
    </xf>
    <xf numFmtId="0" fontId="56" fillId="0" borderId="0" xfId="0" applyFont="1" applyAlignment="1" applyProtection="1">
      <alignment vertical="center"/>
      <protection locked="0"/>
    </xf>
    <xf numFmtId="0" fontId="14" fillId="0" borderId="0" xfId="0" applyFont="1" applyAlignment="1" applyProtection="1">
      <alignment vertical="center"/>
      <protection locked="0"/>
    </xf>
    <xf numFmtId="0" fontId="16" fillId="9" borderId="28" xfId="8" applyFont="1" applyFill="1" applyBorder="1" applyAlignment="1" applyProtection="1">
      <alignment vertical="center"/>
      <protection locked="0"/>
    </xf>
    <xf numFmtId="0" fontId="16" fillId="9" borderId="78" xfId="0" applyFont="1" applyFill="1" applyBorder="1" applyProtection="1">
      <protection locked="0"/>
    </xf>
    <xf numFmtId="0" fontId="16" fillId="9" borderId="20" xfId="0" applyFont="1" applyFill="1" applyBorder="1" applyProtection="1">
      <protection locked="0"/>
    </xf>
    <xf numFmtId="0" fontId="53" fillId="9" borderId="97" xfId="8" applyFont="1" applyFill="1" applyBorder="1" applyAlignment="1" applyProtection="1">
      <alignment horizontal="left" vertical="center"/>
      <protection locked="0"/>
    </xf>
    <xf numFmtId="0" fontId="16" fillId="9" borderId="98" xfId="0" applyFont="1" applyFill="1" applyBorder="1" applyProtection="1">
      <protection locked="0"/>
    </xf>
    <xf numFmtId="0" fontId="54" fillId="10" borderId="12" xfId="8" applyFont="1" applyFill="1" applyBorder="1" applyAlignment="1" applyProtection="1">
      <alignment vertical="center"/>
      <protection locked="0"/>
    </xf>
    <xf numFmtId="0" fontId="54" fillId="9" borderId="21" xfId="8" applyFont="1" applyFill="1" applyBorder="1" applyAlignment="1" applyProtection="1">
      <alignment vertical="center"/>
      <protection locked="0"/>
    </xf>
    <xf numFmtId="0" fontId="16" fillId="9" borderId="40" xfId="8" applyFont="1" applyFill="1" applyBorder="1" applyAlignment="1" applyProtection="1">
      <alignment vertical="center"/>
      <protection locked="0"/>
    </xf>
    <xf numFmtId="0" fontId="16" fillId="9" borderId="19" xfId="0" applyFont="1" applyFill="1" applyBorder="1" applyProtection="1">
      <protection locked="0"/>
    </xf>
    <xf numFmtId="0" fontId="16" fillId="9" borderId="34" xfId="0" applyFont="1" applyFill="1" applyBorder="1" applyProtection="1">
      <protection locked="0"/>
    </xf>
    <xf numFmtId="0" fontId="53" fillId="9" borderId="46" xfId="8" applyFont="1" applyFill="1" applyBorder="1" applyAlignment="1" applyProtection="1">
      <alignment horizontal="left" vertical="center"/>
      <protection locked="0"/>
    </xf>
    <xf numFmtId="0" fontId="16" fillId="9" borderId="30" xfId="0" applyFont="1" applyFill="1" applyBorder="1" applyAlignment="1" applyProtection="1">
      <alignment horizontal="center"/>
      <protection locked="0"/>
    </xf>
    <xf numFmtId="0" fontId="16" fillId="9" borderId="36" xfId="0" applyFont="1" applyFill="1" applyBorder="1" applyAlignment="1" applyProtection="1">
      <alignment horizontal="center"/>
      <protection locked="0"/>
    </xf>
    <xf numFmtId="0" fontId="16" fillId="9" borderId="24" xfId="8" applyFont="1" applyFill="1" applyBorder="1" applyAlignment="1" applyProtection="1">
      <alignment vertical="center"/>
      <protection locked="0"/>
    </xf>
    <xf numFmtId="0" fontId="14" fillId="9" borderId="37" xfId="0" applyFont="1" applyFill="1" applyBorder="1" applyProtection="1">
      <protection locked="0"/>
    </xf>
    <xf numFmtId="0" fontId="14" fillId="9" borderId="75" xfId="0" applyFont="1" applyFill="1" applyBorder="1" applyProtection="1">
      <protection locked="0"/>
    </xf>
    <xf numFmtId="0" fontId="15" fillId="9" borderId="19" xfId="8" applyFont="1" applyFill="1" applyBorder="1" applyAlignment="1" applyProtection="1">
      <alignment vertical="center"/>
      <protection locked="0"/>
    </xf>
    <xf numFmtId="0" fontId="16" fillId="10" borderId="12" xfId="0" applyFont="1" applyFill="1" applyBorder="1" applyProtection="1">
      <protection locked="0"/>
    </xf>
    <xf numFmtId="0" fontId="14" fillId="9" borderId="68" xfId="0" applyFont="1" applyFill="1" applyBorder="1" applyProtection="1">
      <protection locked="0"/>
    </xf>
    <xf numFmtId="0" fontId="14" fillId="9" borderId="74" xfId="0" applyFont="1" applyFill="1" applyBorder="1" applyProtection="1">
      <protection locked="0"/>
    </xf>
    <xf numFmtId="0" fontId="16" fillId="9" borderId="19" xfId="8" applyFont="1" applyFill="1" applyBorder="1" applyAlignment="1" applyProtection="1">
      <alignment vertical="center"/>
      <protection locked="0"/>
    </xf>
    <xf numFmtId="0" fontId="16" fillId="9" borderId="99" xfId="0" applyFont="1" applyFill="1" applyBorder="1" applyProtection="1">
      <protection locked="0"/>
    </xf>
    <xf numFmtId="0" fontId="54" fillId="9" borderId="58" xfId="8" applyFont="1" applyFill="1" applyBorder="1" applyAlignment="1" applyProtection="1">
      <alignment vertical="center"/>
      <protection locked="0"/>
    </xf>
    <xf numFmtId="0" fontId="16" fillId="9" borderId="62" xfId="8" applyFont="1" applyFill="1" applyBorder="1" applyAlignment="1" applyProtection="1">
      <alignment vertical="center"/>
      <protection locked="0"/>
    </xf>
    <xf numFmtId="0" fontId="11" fillId="9" borderId="46" xfId="0" applyFont="1" applyFill="1" applyBorder="1" applyProtection="1">
      <protection locked="0"/>
    </xf>
    <xf numFmtId="0" fontId="16" fillId="9" borderId="0" xfId="0" applyFont="1" applyFill="1" applyBorder="1" applyProtection="1">
      <protection locked="0"/>
    </xf>
    <xf numFmtId="0" fontId="16" fillId="9" borderId="46" xfId="8" applyFont="1" applyFill="1" applyBorder="1" applyAlignment="1" applyProtection="1">
      <alignment vertical="center"/>
      <protection locked="0"/>
    </xf>
    <xf numFmtId="0" fontId="55" fillId="9" borderId="46" xfId="8" applyFont="1" applyFill="1" applyBorder="1" applyAlignment="1" applyProtection="1">
      <alignment horizontal="left" vertical="center"/>
      <protection locked="0"/>
    </xf>
    <xf numFmtId="0" fontId="16" fillId="9" borderId="46" xfId="8" applyFont="1" applyFill="1" applyBorder="1" applyAlignment="1" applyProtection="1">
      <alignment horizontal="right" vertical="center"/>
      <protection locked="0"/>
    </xf>
    <xf numFmtId="0" fontId="14" fillId="9" borderId="19" xfId="0" applyFont="1" applyFill="1" applyBorder="1" applyProtection="1">
      <protection locked="0"/>
    </xf>
    <xf numFmtId="0" fontId="16" fillId="9" borderId="46" xfId="0" applyFont="1" applyFill="1" applyBorder="1" applyProtection="1">
      <protection locked="0"/>
    </xf>
    <xf numFmtId="0" fontId="16" fillId="9" borderId="46" xfId="8" applyFont="1" applyFill="1" applyBorder="1" applyAlignment="1" applyProtection="1">
      <alignment horizontal="center" vertical="center"/>
      <protection locked="0"/>
    </xf>
    <xf numFmtId="0" fontId="54" fillId="0" borderId="12" xfId="8" applyFont="1" applyFill="1" applyBorder="1" applyAlignment="1" applyProtection="1">
      <alignment vertical="center"/>
      <protection locked="0"/>
    </xf>
    <xf numFmtId="0" fontId="14" fillId="9" borderId="97" xfId="0" applyFont="1" applyFill="1" applyBorder="1" applyProtection="1">
      <protection locked="0"/>
    </xf>
    <xf numFmtId="0" fontId="16" fillId="9" borderId="19" xfId="8" applyFont="1" applyFill="1" applyBorder="1" applyAlignment="1" applyProtection="1">
      <alignment horizontal="left" vertical="center"/>
      <protection locked="0"/>
    </xf>
    <xf numFmtId="0" fontId="14" fillId="9" borderId="46" xfId="0" applyFont="1" applyFill="1" applyBorder="1" applyProtection="1">
      <protection locked="0"/>
    </xf>
    <xf numFmtId="0" fontId="16" fillId="9" borderId="61" xfId="8" applyFont="1" applyFill="1" applyBorder="1" applyAlignment="1" applyProtection="1">
      <alignment vertical="center"/>
      <protection locked="0"/>
    </xf>
    <xf numFmtId="0" fontId="16" fillId="9" borderId="22" xfId="8" applyFont="1" applyFill="1" applyBorder="1" applyAlignment="1" applyProtection="1">
      <alignment horizontal="left" vertical="center"/>
      <protection locked="0"/>
    </xf>
    <xf numFmtId="0" fontId="16" fillId="9" borderId="15" xfId="8" applyFont="1" applyFill="1" applyBorder="1" applyAlignment="1" applyProtection="1">
      <alignment vertical="center"/>
      <protection locked="0"/>
    </xf>
    <xf numFmtId="0" fontId="16" fillId="9" borderId="15" xfId="0" applyFont="1" applyFill="1" applyBorder="1" applyProtection="1">
      <protection locked="0"/>
    </xf>
    <xf numFmtId="0" fontId="14" fillId="9" borderId="15" xfId="0" applyFont="1" applyFill="1" applyBorder="1" applyProtection="1">
      <protection locked="0"/>
    </xf>
    <xf numFmtId="0" fontId="16" fillId="9" borderId="15" xfId="8" applyFont="1" applyFill="1" applyBorder="1" applyAlignment="1" applyProtection="1">
      <alignment horizontal="left" vertical="center"/>
      <protection locked="0"/>
    </xf>
    <xf numFmtId="0" fontId="16" fillId="9" borderId="29" xfId="8" applyFont="1" applyFill="1" applyBorder="1" applyAlignment="1" applyProtection="1">
      <alignment horizontal="center" vertical="center"/>
      <protection locked="0"/>
    </xf>
    <xf numFmtId="0" fontId="16" fillId="9" borderId="10" xfId="0" applyFont="1" applyFill="1" applyBorder="1" applyProtection="1">
      <protection locked="0"/>
    </xf>
    <xf numFmtId="0" fontId="16" fillId="9" borderId="60" xfId="8" applyFont="1" applyFill="1" applyBorder="1" applyAlignment="1" applyProtection="1">
      <alignment vertical="center"/>
      <protection locked="0"/>
    </xf>
    <xf numFmtId="0" fontId="16" fillId="9" borderId="47" xfId="8" applyFont="1" applyFill="1" applyBorder="1" applyAlignment="1" applyProtection="1">
      <alignment vertical="center"/>
      <protection locked="0"/>
    </xf>
    <xf numFmtId="0" fontId="14" fillId="2" borderId="75" xfId="0" applyFont="1" applyFill="1" applyBorder="1" applyProtection="1">
      <protection locked="0"/>
    </xf>
    <xf numFmtId="0" fontId="14" fillId="2" borderId="27" xfId="0" applyFont="1" applyFill="1" applyBorder="1" applyProtection="1">
      <protection locked="0"/>
    </xf>
    <xf numFmtId="0" fontId="14" fillId="2" borderId="75" xfId="0" applyFont="1" applyFill="1" applyBorder="1" applyAlignment="1" applyProtection="1">
      <alignment horizontal="center"/>
      <protection locked="0"/>
    </xf>
    <xf numFmtId="0" fontId="14" fillId="2" borderId="38" xfId="0" applyFont="1" applyFill="1" applyBorder="1" applyProtection="1">
      <protection locked="0"/>
    </xf>
    <xf numFmtId="0" fontId="14" fillId="2" borderId="38" xfId="0" applyFont="1" applyFill="1" applyBorder="1" applyAlignment="1" applyProtection="1">
      <alignment horizontal="center"/>
      <protection locked="0"/>
    </xf>
    <xf numFmtId="0" fontId="14" fillId="2" borderId="74" xfId="0" applyFont="1" applyFill="1" applyBorder="1" applyProtection="1">
      <protection locked="0"/>
    </xf>
    <xf numFmtId="0" fontId="14" fillId="2" borderId="79" xfId="0" applyFont="1" applyFill="1" applyBorder="1" applyProtection="1">
      <protection locked="0"/>
    </xf>
    <xf numFmtId="0" fontId="14" fillId="2" borderId="74" xfId="0" applyFont="1" applyFill="1" applyBorder="1" applyAlignment="1" applyProtection="1">
      <alignment horizontal="center"/>
      <protection locked="0"/>
    </xf>
    <xf numFmtId="0" fontId="6" fillId="0" borderId="0" xfId="0" applyFont="1" applyFill="1" applyBorder="1" applyAlignment="1" applyProtection="1">
      <alignment horizontal="right"/>
      <protection locked="0"/>
    </xf>
    <xf numFmtId="0" fontId="67" fillId="0" borderId="0" xfId="0" applyFont="1" applyProtection="1">
      <protection locked="0"/>
    </xf>
    <xf numFmtId="0" fontId="11" fillId="0" borderId="0"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58" fillId="0" borderId="0" xfId="0" applyFont="1" applyFill="1" applyBorder="1" applyAlignment="1" applyProtection="1">
      <alignment horizontal="center"/>
      <protection locked="0"/>
    </xf>
    <xf numFmtId="0" fontId="14" fillId="4" borderId="28" xfId="0" applyFont="1" applyFill="1" applyBorder="1" applyAlignment="1" applyProtection="1">
      <protection locked="0"/>
    </xf>
    <xf numFmtId="0" fontId="14" fillId="4" borderId="20" xfId="0" applyFont="1" applyFill="1" applyBorder="1" applyAlignment="1" applyProtection="1">
      <protection locked="0"/>
    </xf>
    <xf numFmtId="0" fontId="14" fillId="4" borderId="21" xfId="0" applyFont="1" applyFill="1" applyBorder="1" applyAlignment="1" applyProtection="1">
      <protection locked="0"/>
    </xf>
    <xf numFmtId="0" fontId="11" fillId="4" borderId="28" xfId="0" applyFont="1" applyFill="1" applyBorder="1" applyAlignment="1" applyProtection="1">
      <alignment horizontal="center" vertical="center" wrapText="1"/>
      <protection locked="0"/>
    </xf>
    <xf numFmtId="0" fontId="11" fillId="4" borderId="20" xfId="0" applyFont="1" applyFill="1" applyBorder="1" applyAlignment="1" applyProtection="1">
      <alignment horizontal="right" vertical="center" wrapText="1"/>
      <protection locked="0"/>
    </xf>
    <xf numFmtId="0" fontId="14" fillId="4" borderId="20" xfId="0" applyFont="1" applyFill="1" applyBorder="1" applyAlignment="1" applyProtection="1">
      <alignment vertical="center"/>
      <protection locked="0"/>
    </xf>
    <xf numFmtId="0" fontId="14" fillId="4" borderId="21" xfId="0" applyFont="1" applyFill="1" applyBorder="1" applyAlignment="1" applyProtection="1">
      <alignment vertical="center"/>
      <protection locked="0"/>
    </xf>
    <xf numFmtId="0" fontId="14" fillId="4" borderId="24" xfId="0" applyFont="1" applyFill="1" applyBorder="1" applyAlignment="1" applyProtection="1">
      <protection locked="0"/>
    </xf>
    <xf numFmtId="0" fontId="14" fillId="4" borderId="0" xfId="0" applyFont="1" applyFill="1" applyBorder="1" applyAlignment="1" applyProtection="1">
      <protection locked="0"/>
    </xf>
    <xf numFmtId="0" fontId="14" fillId="4" borderId="29" xfId="0" applyFont="1" applyFill="1" applyBorder="1" applyAlignment="1" applyProtection="1">
      <protection locked="0"/>
    </xf>
    <xf numFmtId="0" fontId="11" fillId="4" borderId="22" xfId="0" applyFont="1" applyFill="1" applyBorder="1" applyAlignment="1" applyProtection="1">
      <alignment horizontal="right" vertical="center" wrapText="1"/>
      <protection locked="0"/>
    </xf>
    <xf numFmtId="0" fontId="11" fillId="4" borderId="0" xfId="0" applyFont="1" applyFill="1" applyBorder="1" applyAlignment="1" applyProtection="1">
      <alignment horizontal="right" vertical="center" wrapText="1"/>
      <protection locked="0"/>
    </xf>
    <xf numFmtId="0" fontId="14" fillId="4" borderId="0" xfId="0" applyFont="1" applyFill="1" applyBorder="1" applyAlignment="1" applyProtection="1">
      <alignment vertical="center"/>
      <protection locked="0"/>
    </xf>
    <xf numFmtId="0" fontId="14" fillId="4" borderId="23" xfId="0" applyFont="1" applyFill="1" applyBorder="1" applyAlignment="1" applyProtection="1">
      <alignment vertical="center"/>
      <protection locked="0"/>
    </xf>
    <xf numFmtId="0" fontId="14" fillId="4" borderId="24" xfId="0" applyFont="1" applyFill="1" applyBorder="1" applyProtection="1">
      <protection locked="0"/>
    </xf>
    <xf numFmtId="0" fontId="14" fillId="4" borderId="0" xfId="0" applyFont="1" applyFill="1" applyBorder="1" applyProtection="1">
      <protection locked="0"/>
    </xf>
    <xf numFmtId="0" fontId="14" fillId="4" borderId="23" xfId="0" applyFont="1" applyFill="1" applyBorder="1" applyProtection="1">
      <protection locked="0"/>
    </xf>
    <xf numFmtId="0" fontId="11" fillId="4" borderId="0" xfId="0" applyFont="1" applyFill="1" applyBorder="1" applyAlignment="1" applyProtection="1">
      <alignment horizontal="right"/>
      <protection locked="0"/>
    </xf>
    <xf numFmtId="0" fontId="14" fillId="4" borderId="25" xfId="0" applyFont="1" applyFill="1" applyBorder="1" applyProtection="1">
      <protection locked="0"/>
    </xf>
    <xf numFmtId="0" fontId="14" fillId="4" borderId="0" xfId="0" applyFont="1" applyFill="1" applyProtection="1">
      <protection locked="0"/>
    </xf>
    <xf numFmtId="0" fontId="14" fillId="4" borderId="26" xfId="0" applyFont="1" applyFill="1" applyBorder="1" applyProtection="1">
      <protection locked="0"/>
    </xf>
    <xf numFmtId="0" fontId="11" fillId="4" borderId="0" xfId="0" applyFont="1" applyFill="1" applyBorder="1" applyProtection="1">
      <protection locked="0"/>
    </xf>
    <xf numFmtId="0" fontId="11" fillId="4" borderId="24" xfId="0" applyFont="1" applyFill="1" applyBorder="1" applyProtection="1">
      <protection locked="0"/>
    </xf>
    <xf numFmtId="0" fontId="14" fillId="4" borderId="24" xfId="0" applyFont="1" applyFill="1" applyBorder="1" applyAlignment="1" applyProtection="1">
      <alignment vertical="top"/>
      <protection locked="0"/>
    </xf>
    <xf numFmtId="0" fontId="47" fillId="4" borderId="0" xfId="0" applyFont="1" applyFill="1" applyBorder="1" applyAlignment="1" applyProtection="1">
      <alignment horizontal="left" vertical="top"/>
      <protection locked="0"/>
    </xf>
    <xf numFmtId="0" fontId="14" fillId="4" borderId="0" xfId="0" applyFont="1" applyFill="1" applyBorder="1" applyAlignment="1" applyProtection="1">
      <alignment vertical="top"/>
      <protection locked="0"/>
    </xf>
    <xf numFmtId="0" fontId="14" fillId="4" borderId="23" xfId="0" applyFont="1" applyFill="1" applyBorder="1" applyAlignment="1" applyProtection="1">
      <alignment vertical="top"/>
      <protection locked="0"/>
    </xf>
    <xf numFmtId="0" fontId="47" fillId="4" borderId="0" xfId="0" applyFont="1" applyFill="1" applyBorder="1" applyProtection="1">
      <protection locked="0"/>
    </xf>
    <xf numFmtId="0" fontId="47" fillId="4" borderId="0" xfId="0" applyFont="1" applyFill="1" applyBorder="1" applyAlignment="1" applyProtection="1">
      <alignment horizontal="left"/>
      <protection locked="0"/>
    </xf>
    <xf numFmtId="0" fontId="11" fillId="4" borderId="32" xfId="0" applyFont="1" applyFill="1" applyBorder="1" applyAlignment="1" applyProtection="1">
      <alignment horizontal="left" vertical="center"/>
      <protection locked="0"/>
    </xf>
    <xf numFmtId="0" fontId="14" fillId="4" borderId="33" xfId="0" applyFont="1" applyFill="1" applyBorder="1" applyAlignment="1" applyProtection="1">
      <alignment horizontal="centerContinuous" vertical="center"/>
      <protection locked="0"/>
    </xf>
    <xf numFmtId="0" fontId="11" fillId="4" borderId="33" xfId="0" applyFont="1" applyFill="1" applyBorder="1" applyAlignment="1" applyProtection="1">
      <alignment horizontal="centerContinuous" vertical="center"/>
      <protection locked="0"/>
    </xf>
    <xf numFmtId="0" fontId="11" fillId="4" borderId="33" xfId="0" applyFont="1" applyFill="1" applyBorder="1" applyAlignment="1" applyProtection="1">
      <alignment horizontal="center" vertical="center"/>
      <protection locked="0"/>
    </xf>
    <xf numFmtId="0" fontId="11" fillId="4" borderId="1" xfId="0" applyFont="1" applyFill="1" applyBorder="1" applyAlignment="1" applyProtection="1">
      <alignment horizontal="left" vertical="center"/>
      <protection locked="0"/>
    </xf>
    <xf numFmtId="0" fontId="14" fillId="4" borderId="0" xfId="0" applyFont="1" applyFill="1" applyBorder="1" applyAlignment="1" applyProtection="1">
      <alignment horizontal="centerContinuous" vertical="center"/>
      <protection locked="0"/>
    </xf>
    <xf numFmtId="0" fontId="11" fillId="4" borderId="0" xfId="0" applyFont="1" applyFill="1" applyBorder="1" applyAlignment="1" applyProtection="1">
      <alignment horizontal="centerContinuous" vertical="center"/>
      <protection locked="0"/>
    </xf>
    <xf numFmtId="0" fontId="11" fillId="4" borderId="0" xfId="0" applyFont="1" applyFill="1" applyBorder="1" applyAlignment="1" applyProtection="1">
      <alignment horizontal="center" vertical="center"/>
      <protection locked="0"/>
    </xf>
    <xf numFmtId="0" fontId="11" fillId="4" borderId="30"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4" fillId="4" borderId="3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2" fontId="14" fillId="0" borderId="37" xfId="0" applyNumberFormat="1" applyFont="1" applyBorder="1" applyAlignment="1" applyProtection="1">
      <alignment horizontal="right" vertical="center" indent="2"/>
      <protection locked="0"/>
    </xf>
    <xf numFmtId="168" fontId="14" fillId="0" borderId="14" xfId="0" applyNumberFormat="1" applyFont="1" applyBorder="1" applyAlignment="1" applyProtection="1">
      <alignment horizontal="right" vertical="center" indent="1"/>
      <protection locked="0"/>
    </xf>
    <xf numFmtId="4" fontId="14" fillId="0" borderId="14" xfId="0" applyNumberFormat="1" applyFont="1" applyBorder="1" applyAlignment="1" applyProtection="1">
      <alignment horizontal="right" vertical="center" indent="1"/>
      <protection locked="0"/>
    </xf>
    <xf numFmtId="49" fontId="14" fillId="0" borderId="14" xfId="0" applyNumberFormat="1" applyFont="1" applyBorder="1" applyAlignment="1" applyProtection="1">
      <alignment horizontal="right" vertical="center" indent="1"/>
      <protection locked="0"/>
    </xf>
    <xf numFmtId="4" fontId="14" fillId="0" borderId="38" xfId="0" applyNumberFormat="1" applyFont="1" applyBorder="1" applyAlignment="1" applyProtection="1">
      <alignment horizontal="right" vertical="center" indent="1"/>
      <protection locked="0"/>
    </xf>
    <xf numFmtId="2" fontId="14" fillId="0" borderId="17" xfId="0" applyNumberFormat="1" applyFont="1" applyBorder="1" applyAlignment="1" applyProtection="1">
      <alignment horizontal="right" vertical="center" indent="2"/>
      <protection locked="0"/>
    </xf>
    <xf numFmtId="168" fontId="14" fillId="0" borderId="13" xfId="0" applyNumberFormat="1" applyFont="1" applyBorder="1" applyAlignment="1" applyProtection="1">
      <alignment horizontal="right" vertical="center" indent="1"/>
      <protection locked="0"/>
    </xf>
    <xf numFmtId="4" fontId="14" fillId="0" borderId="13" xfId="0" applyNumberFormat="1" applyFont="1" applyBorder="1" applyAlignment="1" applyProtection="1">
      <alignment horizontal="right" vertical="center" indent="1"/>
      <protection locked="0"/>
    </xf>
    <xf numFmtId="49" fontId="14" fillId="0" borderId="13" xfId="0" applyNumberFormat="1" applyFont="1" applyBorder="1" applyAlignment="1" applyProtection="1">
      <alignment horizontal="right" vertical="center" indent="1"/>
      <protection locked="0"/>
    </xf>
    <xf numFmtId="0" fontId="14" fillId="4" borderId="0" xfId="0" applyFont="1" applyFill="1" applyBorder="1" applyAlignment="1" applyProtection="1">
      <alignment horizontal="left" vertical="center"/>
      <protection locked="0"/>
    </xf>
    <xf numFmtId="0" fontId="5" fillId="4" borderId="0" xfId="0" applyFont="1" applyFill="1" applyBorder="1" applyAlignment="1" applyProtection="1">
      <alignment vertical="center"/>
      <protection locked="0"/>
    </xf>
    <xf numFmtId="0" fontId="14" fillId="4" borderId="17" xfId="0" applyFont="1" applyFill="1" applyBorder="1" applyAlignment="1" applyProtection="1">
      <alignment horizontal="right" vertical="center"/>
      <protection locked="0"/>
    </xf>
    <xf numFmtId="0" fontId="11" fillId="4" borderId="13" xfId="0" applyFont="1" applyFill="1" applyBorder="1" applyAlignment="1" applyProtection="1">
      <alignment horizontal="right" vertical="center"/>
      <protection locked="0"/>
    </xf>
    <xf numFmtId="4" fontId="11" fillId="0" borderId="13" xfId="0" applyNumberFormat="1" applyFont="1" applyBorder="1" applyAlignment="1" applyProtection="1">
      <alignment horizontal="right" vertical="center" indent="1"/>
      <protection locked="0"/>
    </xf>
    <xf numFmtId="0" fontId="14" fillId="4" borderId="34" xfId="0" applyFont="1" applyFill="1" applyBorder="1" applyAlignment="1" applyProtection="1">
      <alignment vertical="center"/>
      <protection locked="0"/>
    </xf>
    <xf numFmtId="0" fontId="14" fillId="4" borderId="22" xfId="0" applyFont="1" applyFill="1" applyBorder="1" applyProtection="1">
      <protection locked="0"/>
    </xf>
    <xf numFmtId="0" fontId="14" fillId="4" borderId="15" xfId="0" applyFont="1" applyFill="1" applyBorder="1" applyProtection="1">
      <protection locked="0"/>
    </xf>
    <xf numFmtId="0" fontId="14" fillId="4" borderId="13" xfId="0" applyFont="1" applyFill="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170" fontId="14" fillId="0" borderId="13" xfId="0" applyNumberFormat="1" applyFont="1" applyBorder="1" applyAlignment="1" applyProtection="1">
      <alignment horizontal="center" vertical="center"/>
      <protection locked="0"/>
    </xf>
    <xf numFmtId="171" fontId="14" fillId="0" borderId="52" xfId="0" applyNumberFormat="1" applyFont="1" applyBorder="1" applyAlignment="1" applyProtection="1">
      <alignment horizontal="center" vertical="center"/>
      <protection locked="0"/>
    </xf>
    <xf numFmtId="0" fontId="14" fillId="4" borderId="0" xfId="0" applyFont="1" applyFill="1" applyBorder="1" applyAlignment="1" applyProtection="1">
      <alignment horizontal="right" vertical="center"/>
      <protection locked="0"/>
    </xf>
    <xf numFmtId="0" fontId="14" fillId="0" borderId="13" xfId="0" applyNumberFormat="1" applyFont="1" applyBorder="1" applyAlignment="1" applyProtection="1">
      <alignment horizontal="center" vertical="center"/>
      <protection locked="0"/>
    </xf>
    <xf numFmtId="0" fontId="14" fillId="4" borderId="51" xfId="0" applyFont="1" applyFill="1" applyBorder="1" applyAlignment="1" applyProtection="1">
      <alignment vertical="center"/>
      <protection locked="0"/>
    </xf>
    <xf numFmtId="0" fontId="11" fillId="4" borderId="18" xfId="0" applyFont="1" applyFill="1" applyBorder="1" applyAlignment="1" applyProtection="1">
      <alignment horizontal="right" vertical="center"/>
      <protection locked="0"/>
    </xf>
    <xf numFmtId="0" fontId="11" fillId="4" borderId="19" xfId="0" applyFont="1" applyFill="1" applyBorder="1" applyAlignment="1" applyProtection="1">
      <alignment horizontal="right" vertical="center"/>
      <protection locked="0"/>
    </xf>
    <xf numFmtId="0" fontId="14" fillId="4" borderId="2" xfId="0" applyFont="1" applyFill="1" applyBorder="1" applyAlignment="1" applyProtection="1">
      <alignment vertical="center"/>
      <protection locked="0"/>
    </xf>
    <xf numFmtId="0" fontId="14" fillId="4" borderId="29" xfId="0" applyFont="1" applyFill="1" applyBorder="1" applyProtection="1">
      <protection locked="0"/>
    </xf>
    <xf numFmtId="0" fontId="14" fillId="4" borderId="21" xfId="0" applyFont="1" applyFill="1" applyBorder="1" applyProtection="1">
      <protection locked="0"/>
    </xf>
    <xf numFmtId="0" fontId="14" fillId="4" borderId="18" xfId="0" applyFont="1" applyFill="1" applyBorder="1" applyAlignment="1" applyProtection="1">
      <alignment vertical="center"/>
      <protection locked="0"/>
    </xf>
    <xf numFmtId="0" fontId="11" fillId="4" borderId="0" xfId="0" applyFont="1" applyFill="1" applyBorder="1" applyAlignment="1" applyProtection="1">
      <alignment horizontal="right" vertical="center"/>
      <protection locked="0"/>
    </xf>
    <xf numFmtId="169" fontId="11" fillId="4" borderId="0" xfId="0" applyNumberFormat="1" applyFont="1" applyFill="1" applyBorder="1" applyAlignment="1" applyProtection="1">
      <alignment horizontal="right" vertical="center"/>
      <protection locked="0"/>
    </xf>
    <xf numFmtId="169" fontId="11" fillId="4" borderId="23" xfId="0" applyNumberFormat="1" applyFont="1" applyFill="1" applyBorder="1" applyAlignment="1" applyProtection="1">
      <alignment horizontal="right" vertical="center"/>
      <protection locked="0"/>
    </xf>
    <xf numFmtId="0" fontId="48" fillId="4" borderId="0" xfId="0" applyFont="1" applyFill="1" applyBorder="1" applyProtection="1">
      <protection locked="0"/>
    </xf>
    <xf numFmtId="0" fontId="49" fillId="4" borderId="0" xfId="0" applyFont="1" applyFill="1" applyBorder="1" applyProtection="1">
      <protection locked="0"/>
    </xf>
    <xf numFmtId="0" fontId="14" fillId="4" borderId="18" xfId="0" applyFont="1" applyFill="1" applyBorder="1" applyProtection="1">
      <protection locked="0"/>
    </xf>
    <xf numFmtId="0" fontId="14" fillId="4" borderId="19" xfId="0" applyFont="1" applyFill="1" applyBorder="1" applyAlignment="1" applyProtection="1">
      <alignment vertical="center"/>
      <protection locked="0"/>
    </xf>
    <xf numFmtId="0" fontId="11" fillId="4" borderId="27" xfId="0" applyFont="1" applyFill="1" applyBorder="1" applyAlignment="1" applyProtection="1">
      <alignment horizontal="right" vertical="center"/>
      <protection locked="0"/>
    </xf>
    <xf numFmtId="2" fontId="11" fillId="0" borderId="13" xfId="0" applyNumberFormat="1" applyFont="1" applyBorder="1" applyAlignment="1" applyProtection="1">
      <alignment horizontal="right" vertical="center"/>
      <protection locked="0"/>
    </xf>
    <xf numFmtId="0" fontId="14" fillId="4" borderId="10" xfId="0" applyFont="1" applyFill="1" applyBorder="1" applyProtection="1">
      <protection locked="0"/>
    </xf>
    <xf numFmtId="0" fontId="11" fillId="4" borderId="11" xfId="0" applyFont="1" applyFill="1" applyBorder="1" applyProtection="1">
      <protection locked="0"/>
    </xf>
    <xf numFmtId="0" fontId="14" fillId="4" borderId="11" xfId="0" applyFont="1" applyFill="1" applyBorder="1" applyProtection="1">
      <protection locked="0"/>
    </xf>
    <xf numFmtId="0" fontId="14" fillId="4" borderId="35" xfId="0" applyFont="1" applyFill="1" applyBorder="1" applyProtection="1">
      <protection locked="0"/>
    </xf>
    <xf numFmtId="0" fontId="13" fillId="0" borderId="0" xfId="4" applyFont="1" applyFill="1" applyBorder="1" applyAlignment="1">
      <alignment horizontal="left" vertical="center"/>
    </xf>
    <xf numFmtId="0" fontId="82" fillId="0" borderId="0" xfId="4" applyFont="1" applyFill="1" applyBorder="1" applyAlignment="1"/>
    <xf numFmtId="0" fontId="4" fillId="0" borderId="0" xfId="0" applyFont="1" applyProtection="1"/>
    <xf numFmtId="167" fontId="31" fillId="0" borderId="59" xfId="0" applyNumberFormat="1" applyFont="1" applyFill="1" applyBorder="1" applyAlignment="1" applyProtection="1">
      <alignment horizontal="center" vertical="center"/>
      <protection locked="0"/>
    </xf>
    <xf numFmtId="167" fontId="31" fillId="0" borderId="19" xfId="0" applyNumberFormat="1" applyFont="1" applyFill="1" applyBorder="1" applyAlignment="1" applyProtection="1">
      <alignment horizontal="center" vertical="center"/>
      <protection locked="0"/>
    </xf>
    <xf numFmtId="167" fontId="31" fillId="0" borderId="60" xfId="0" applyNumberFormat="1" applyFont="1" applyFill="1" applyBorder="1" applyAlignment="1" applyProtection="1">
      <alignment horizontal="center" vertical="center"/>
      <protection locked="0"/>
    </xf>
    <xf numFmtId="4" fontId="31" fillId="2" borderId="8" xfId="0" applyNumberFormat="1" applyFont="1" applyFill="1" applyBorder="1" applyAlignment="1" applyProtection="1">
      <alignment horizontal="center" vertical="center"/>
      <protection locked="0"/>
    </xf>
    <xf numFmtId="0" fontId="10" fillId="0" borderId="45" xfId="0" applyFont="1" applyFill="1" applyBorder="1" applyAlignment="1" applyProtection="1">
      <alignment horizontal="center" vertical="center"/>
      <protection locked="0"/>
    </xf>
    <xf numFmtId="0" fontId="10" fillId="0" borderId="46" xfId="0" applyFont="1" applyFill="1" applyBorder="1" applyAlignment="1" applyProtection="1">
      <alignment horizontal="center" vertical="center"/>
      <protection locked="0"/>
    </xf>
    <xf numFmtId="0" fontId="10" fillId="0" borderId="47"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0" fillId="0" borderId="51"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167" fontId="31" fillId="0" borderId="34" xfId="0" applyNumberFormat="1" applyFont="1" applyFill="1" applyBorder="1" applyAlignment="1" applyProtection="1">
      <alignment horizontal="center" vertical="center"/>
      <protection locked="0"/>
    </xf>
    <xf numFmtId="2" fontId="32" fillId="2" borderId="8" xfId="0" applyNumberFormat="1" applyFont="1" applyFill="1" applyBorder="1" applyAlignment="1" applyProtection="1">
      <alignment horizontal="center" vertical="center"/>
      <protection locked="0"/>
    </xf>
    <xf numFmtId="2" fontId="34" fillId="0" borderId="0" xfId="0" applyNumberFormat="1" applyFont="1" applyFill="1" applyBorder="1" applyAlignment="1" applyProtection="1">
      <alignment horizontal="center" vertical="center"/>
      <protection locked="0"/>
    </xf>
    <xf numFmtId="167" fontId="31" fillId="0" borderId="154" xfId="0" applyNumberFormat="1" applyFont="1" applyFill="1" applyBorder="1" applyAlignment="1" applyProtection="1">
      <alignment horizontal="center" vertical="center"/>
      <protection locked="0"/>
    </xf>
    <xf numFmtId="0" fontId="32" fillId="2" borderId="8" xfId="0" applyFont="1" applyFill="1" applyBorder="1" applyAlignment="1" applyProtection="1">
      <alignment horizontal="center" vertical="center"/>
      <protection locked="0"/>
    </xf>
    <xf numFmtId="4" fontId="31" fillId="0" borderId="0" xfId="0" applyNumberFormat="1" applyFont="1" applyFill="1" applyBorder="1" applyAlignment="1" applyProtection="1">
      <alignment horizontal="center" vertical="center"/>
      <protection locked="0"/>
    </xf>
    <xf numFmtId="4" fontId="32" fillId="2" borderId="8" xfId="0" applyNumberFormat="1" applyFont="1" applyFill="1" applyBorder="1" applyAlignment="1" applyProtection="1">
      <alignment horizontal="center" vertical="center"/>
      <protection locked="0"/>
    </xf>
    <xf numFmtId="0" fontId="4" fillId="0" borderId="0" xfId="0" applyFont="1"/>
    <xf numFmtId="0" fontId="14" fillId="0" borderId="0" xfId="0" applyFont="1" applyBorder="1" applyAlignment="1" applyProtection="1">
      <alignment vertical="top"/>
    </xf>
    <xf numFmtId="2" fontId="14" fillId="5" borderId="12" xfId="0" applyNumberFormat="1" applyFont="1" applyFill="1" applyBorder="1" applyAlignment="1" applyProtection="1">
      <alignment vertical="top"/>
      <protection locked="0"/>
    </xf>
    <xf numFmtId="0" fontId="14" fillId="5" borderId="75" xfId="0" applyFont="1" applyFill="1" applyBorder="1" applyProtection="1">
      <protection locked="0"/>
    </xf>
    <xf numFmtId="0" fontId="14" fillId="0" borderId="78" xfId="0" applyFont="1" applyBorder="1" applyAlignment="1" applyProtection="1">
      <alignment vertical="top"/>
      <protection locked="0"/>
    </xf>
    <xf numFmtId="0" fontId="14" fillId="0" borderId="97" xfId="0" applyFont="1" applyBorder="1" applyAlignment="1" applyProtection="1">
      <alignment vertical="top"/>
      <protection locked="0"/>
    </xf>
    <xf numFmtId="0" fontId="14" fillId="5" borderId="108" xfId="0" applyFont="1" applyFill="1" applyBorder="1" applyProtection="1">
      <protection locked="0"/>
    </xf>
    <xf numFmtId="175" fontId="14" fillId="6" borderId="12" xfId="0" applyNumberFormat="1" applyFont="1" applyFill="1" applyBorder="1" applyAlignment="1" applyProtection="1">
      <alignment vertical="top"/>
    </xf>
    <xf numFmtId="9" fontId="11" fillId="2" borderId="12" xfId="12" applyFont="1" applyFill="1" applyBorder="1" applyAlignment="1" applyProtection="1">
      <alignment horizontal="centerContinuous" vertical="top"/>
    </xf>
    <xf numFmtId="0" fontId="4" fillId="0" borderId="46" xfId="0" applyFont="1" applyBorder="1" applyAlignment="1" applyProtection="1">
      <alignment vertical="top"/>
      <protection locked="0"/>
    </xf>
    <xf numFmtId="0" fontId="4" fillId="0" borderId="51" xfId="0" applyFont="1" applyBorder="1" applyAlignment="1" applyProtection="1">
      <alignment vertical="top"/>
      <protection locked="0"/>
    </xf>
    <xf numFmtId="0" fontId="4" fillId="0" borderId="0" xfId="0" applyFont="1" applyProtection="1">
      <protection locked="0"/>
    </xf>
    <xf numFmtId="0" fontId="4" fillId="0" borderId="97" xfId="0" applyFont="1" applyBorder="1" applyAlignment="1" applyProtection="1">
      <alignment vertical="top"/>
      <protection locked="0"/>
    </xf>
    <xf numFmtId="0" fontId="4" fillId="0" borderId="0" xfId="0" applyNumberFormat="1" applyFont="1" applyFill="1" applyBorder="1" applyAlignment="1" applyProtection="1">
      <alignment vertical="top"/>
    </xf>
    <xf numFmtId="2" fontId="14" fillId="5" borderId="82" xfId="0" applyNumberFormat="1" applyFont="1" applyFill="1" applyBorder="1" applyAlignment="1" applyProtection="1">
      <alignment vertical="top"/>
      <protection locked="0"/>
    </xf>
    <xf numFmtId="2" fontId="11" fillId="15" borderId="53" xfId="0" applyNumberFormat="1" applyFont="1" applyFill="1" applyBorder="1" applyAlignment="1" applyProtection="1">
      <alignment vertical="top"/>
    </xf>
    <xf numFmtId="2" fontId="11" fillId="6" borderId="137" xfId="0" applyNumberFormat="1" applyFont="1" applyFill="1" applyBorder="1" applyAlignment="1" applyProtection="1">
      <alignment vertical="top"/>
    </xf>
    <xf numFmtId="2" fontId="14" fillId="5" borderId="132" xfId="0" applyNumberFormat="1" applyFont="1" applyFill="1" applyBorder="1" applyAlignment="1" applyProtection="1">
      <alignment vertical="top"/>
      <protection locked="0"/>
    </xf>
    <xf numFmtId="175" fontId="14" fillId="6" borderId="80" xfId="0" applyNumberFormat="1" applyFont="1" applyFill="1" applyBorder="1" applyAlignment="1" applyProtection="1">
      <alignment vertical="top"/>
    </xf>
    <xf numFmtId="2" fontId="11" fillId="6" borderId="131" xfId="0" applyNumberFormat="1" applyFont="1" applyFill="1" applyBorder="1" applyAlignment="1" applyProtection="1">
      <alignment vertical="top"/>
    </xf>
    <xf numFmtId="2" fontId="14" fillId="6" borderId="132" xfId="0" applyNumberFormat="1" applyFont="1" applyFill="1" applyBorder="1" applyAlignment="1" applyProtection="1">
      <alignment vertical="top"/>
    </xf>
    <xf numFmtId="2" fontId="14" fillId="6" borderId="133" xfId="0" applyNumberFormat="1" applyFont="1" applyFill="1" applyBorder="1" applyAlignment="1" applyProtection="1">
      <alignment vertical="top"/>
    </xf>
    <xf numFmtId="2" fontId="14" fillId="5" borderId="133" xfId="0" applyNumberFormat="1" applyFont="1" applyFill="1" applyBorder="1" applyAlignment="1" applyProtection="1">
      <alignment vertical="top"/>
      <protection locked="0"/>
    </xf>
    <xf numFmtId="2" fontId="14" fillId="5" borderId="40" xfId="0" applyNumberFormat="1" applyFont="1" applyFill="1" applyBorder="1" applyAlignment="1" applyProtection="1">
      <alignment vertical="top"/>
      <protection locked="0"/>
    </xf>
    <xf numFmtId="2" fontId="14" fillId="5" borderId="41" xfId="0" applyNumberFormat="1" applyFont="1" applyFill="1" applyBorder="1" applyAlignment="1" applyProtection="1">
      <alignment vertical="top"/>
      <protection locked="0"/>
    </xf>
    <xf numFmtId="175" fontId="14" fillId="6" borderId="108" xfId="0" applyNumberFormat="1" applyFont="1" applyFill="1" applyBorder="1" applyAlignment="1" applyProtection="1">
      <alignment vertical="top"/>
    </xf>
    <xf numFmtId="175" fontId="14" fillId="6" borderId="43" xfId="0" applyNumberFormat="1" applyFont="1" applyFill="1" applyBorder="1" applyAlignment="1" applyProtection="1">
      <alignment vertical="top"/>
    </xf>
    <xf numFmtId="0" fontId="14" fillId="5" borderId="107" xfId="0" applyFont="1" applyFill="1" applyBorder="1" applyProtection="1">
      <protection locked="0"/>
    </xf>
    <xf numFmtId="2" fontId="14" fillId="6" borderId="134" xfId="0" applyNumberFormat="1" applyFont="1" applyFill="1" applyBorder="1" applyAlignment="1" applyProtection="1">
      <alignment vertical="top"/>
    </xf>
    <xf numFmtId="2" fontId="14" fillId="6" borderId="136" xfId="0" applyNumberFormat="1" applyFont="1" applyFill="1" applyBorder="1" applyAlignment="1" applyProtection="1">
      <alignment vertical="top"/>
    </xf>
    <xf numFmtId="175" fontId="14" fillId="6" borderId="44" xfId="0" applyNumberFormat="1" applyFont="1" applyFill="1" applyBorder="1" applyAlignment="1" applyProtection="1">
      <alignment vertical="top"/>
    </xf>
    <xf numFmtId="2" fontId="11" fillId="22" borderId="149" xfId="0" applyNumberFormat="1" applyFont="1" applyFill="1" applyBorder="1" applyAlignment="1" applyProtection="1">
      <alignment vertical="top"/>
    </xf>
    <xf numFmtId="0" fontId="14" fillId="0" borderId="98" xfId="0" applyFont="1" applyBorder="1" applyAlignment="1" applyProtection="1">
      <alignment vertical="top"/>
      <protection locked="0"/>
    </xf>
    <xf numFmtId="49" fontId="14" fillId="0" borderId="123" xfId="0" applyNumberFormat="1" applyFont="1" applyFill="1" applyBorder="1" applyAlignment="1" applyProtection="1">
      <alignment horizontal="center" vertical="center"/>
      <protection locked="0"/>
    </xf>
    <xf numFmtId="49" fontId="14" fillId="0" borderId="126" xfId="0" applyNumberFormat="1" applyFont="1" applyFill="1" applyBorder="1" applyAlignment="1" applyProtection="1">
      <alignment horizontal="center" vertical="center"/>
      <protection locked="0"/>
    </xf>
    <xf numFmtId="49" fontId="14" fillId="0" borderId="89" xfId="0" applyNumberFormat="1" applyFont="1" applyFill="1" applyBorder="1" applyAlignment="1" applyProtection="1">
      <alignment horizontal="center" vertical="center"/>
      <protection locked="0"/>
    </xf>
    <xf numFmtId="49" fontId="14" fillId="0" borderId="56" xfId="0" applyNumberFormat="1" applyFont="1" applyFill="1" applyBorder="1" applyAlignment="1" applyProtection="1">
      <alignment horizontal="center" vertical="center"/>
      <protection locked="0"/>
    </xf>
    <xf numFmtId="49" fontId="14" fillId="0" borderId="119" xfId="0" applyNumberFormat="1" applyFont="1" applyFill="1" applyBorder="1" applyAlignment="1" applyProtection="1">
      <alignment horizontal="center" vertical="center"/>
      <protection locked="0"/>
    </xf>
    <xf numFmtId="49" fontId="14" fillId="0" borderId="20" xfId="0" applyNumberFormat="1" applyFont="1" applyFill="1" applyBorder="1" applyAlignment="1" applyProtection="1">
      <alignment horizontal="center" vertical="center"/>
    </xf>
    <xf numFmtId="164" fontId="14" fillId="0" borderId="60" xfId="3" applyFont="1" applyFill="1" applyBorder="1" applyAlignment="1" applyProtection="1">
      <alignment horizontal="center" vertical="center"/>
      <protection locked="0"/>
    </xf>
    <xf numFmtId="49" fontId="14" fillId="0" borderId="110" xfId="0" applyNumberFormat="1" applyFont="1" applyFill="1" applyBorder="1" applyAlignment="1" applyProtection="1">
      <alignment horizontal="center" vertical="center"/>
      <protection locked="0"/>
    </xf>
    <xf numFmtId="49" fontId="14" fillId="0" borderId="113" xfId="0" applyNumberFormat="1" applyFont="1" applyFill="1" applyBorder="1" applyAlignment="1" applyProtection="1">
      <alignment horizontal="center" vertical="center"/>
      <protection locked="0"/>
    </xf>
    <xf numFmtId="49" fontId="14" fillId="0" borderId="116" xfId="0" applyNumberFormat="1" applyFont="1" applyFill="1" applyBorder="1" applyAlignment="1" applyProtection="1">
      <alignment horizontal="center" vertical="center"/>
      <protection locked="0"/>
    </xf>
    <xf numFmtId="0" fontId="14" fillId="0" borderId="0" xfId="0" applyFont="1" applyFill="1" applyAlignment="1" applyProtection="1">
      <alignment horizontal="center" vertical="center"/>
    </xf>
    <xf numFmtId="0" fontId="21" fillId="0" borderId="0" xfId="0" applyFont="1" applyAlignment="1" applyProtection="1">
      <alignment horizontal="center" vertical="center"/>
    </xf>
    <xf numFmtId="0" fontId="14" fillId="0" borderId="0" xfId="0" applyFont="1" applyAlignment="1" applyProtection="1">
      <alignment horizontal="center" vertical="center" wrapText="1"/>
      <protection locked="0"/>
    </xf>
    <xf numFmtId="0" fontId="11" fillId="0" borderId="19" xfId="0" applyNumberFormat="1" applyFont="1" applyFill="1" applyBorder="1" applyAlignment="1" applyProtection="1">
      <alignment horizontal="center" vertical="center"/>
      <protection locked="0"/>
    </xf>
    <xf numFmtId="0" fontId="11" fillId="0" borderId="11" xfId="0" applyFont="1" applyBorder="1" applyAlignment="1" applyProtection="1">
      <alignment horizontal="center" vertical="center"/>
    </xf>
    <xf numFmtId="0" fontId="14" fillId="0" borderId="19"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9" fontId="11" fillId="2" borderId="11" xfId="12" applyFont="1" applyFill="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78" xfId="0" applyFont="1" applyBorder="1" applyAlignment="1" applyProtection="1">
      <alignment horizontal="center" vertical="center"/>
      <protection locked="0"/>
    </xf>
    <xf numFmtId="176" fontId="14" fillId="6" borderId="98" xfId="3" applyNumberFormat="1" applyFont="1" applyFill="1" applyBorder="1" applyAlignment="1" applyProtection="1">
      <alignment horizontal="center" vertical="top" wrapText="1"/>
    </xf>
    <xf numFmtId="176" fontId="14" fillId="6" borderId="40" xfId="3" applyNumberFormat="1" applyFont="1" applyFill="1" applyBorder="1" applyAlignment="1" applyProtection="1">
      <alignment horizontal="center" vertical="top" wrapText="1"/>
    </xf>
    <xf numFmtId="164" fontId="14" fillId="6" borderId="40" xfId="3" applyFont="1" applyFill="1" applyBorder="1" applyAlignment="1" applyProtection="1">
      <alignment horizontal="center" vertical="top" wrapText="1"/>
    </xf>
    <xf numFmtId="164" fontId="14" fillId="6" borderId="41" xfId="3" applyFont="1" applyFill="1" applyBorder="1" applyAlignment="1" applyProtection="1">
      <alignment horizontal="center" vertical="top" wrapText="1"/>
    </xf>
    <xf numFmtId="0" fontId="14" fillId="5" borderId="16" xfId="0" applyNumberFormat="1" applyFont="1" applyFill="1" applyBorder="1" applyAlignment="1" applyProtection="1">
      <alignment horizontal="center" vertical="top"/>
      <protection locked="0"/>
    </xf>
    <xf numFmtId="0" fontId="13" fillId="0" borderId="0" xfId="5" applyFont="1" applyAlignment="1">
      <alignment horizontal="center" wrapText="1"/>
    </xf>
    <xf numFmtId="0" fontId="14" fillId="0" borderId="0" xfId="5" applyFont="1" applyAlignment="1">
      <alignment horizontal="center" wrapText="1"/>
    </xf>
    <xf numFmtId="0" fontId="13" fillId="0" borderId="0" xfId="5" applyFont="1" applyAlignment="1">
      <alignment horizontal="right" wrapText="1"/>
    </xf>
    <xf numFmtId="0" fontId="13" fillId="2" borderId="0" xfId="5" applyFont="1" applyFill="1" applyAlignment="1">
      <alignment horizontal="left" wrapText="1"/>
    </xf>
    <xf numFmtId="0" fontId="13" fillId="0" borderId="0" xfId="5" applyFont="1" applyFill="1" applyBorder="1" applyAlignment="1">
      <alignment horizontal="left" wrapText="1"/>
    </xf>
    <xf numFmtId="0" fontId="13" fillId="0" borderId="0" xfId="0" applyFont="1" applyFill="1" applyBorder="1" applyAlignment="1">
      <alignment horizontal="left" wrapText="1"/>
    </xf>
    <xf numFmtId="0" fontId="13" fillId="0" borderId="0" xfId="5" applyFont="1" applyAlignment="1">
      <alignment wrapText="1"/>
    </xf>
    <xf numFmtId="0" fontId="11" fillId="3" borderId="28" xfId="0" applyFont="1" applyFill="1" applyBorder="1" applyAlignment="1" applyProtection="1">
      <alignment horizontal="center" vertical="top" wrapText="1"/>
    </xf>
    <xf numFmtId="2" fontId="14" fillId="6" borderId="80" xfId="0" applyNumberFormat="1" applyFont="1" applyFill="1" applyBorder="1" applyAlignment="1" applyProtection="1">
      <alignment vertical="top"/>
    </xf>
    <xf numFmtId="2" fontId="14" fillId="22" borderId="16" xfId="0" applyNumberFormat="1" applyFont="1" applyFill="1" applyBorder="1" applyAlignment="1" applyProtection="1">
      <alignment horizontal="center" vertical="top"/>
    </xf>
    <xf numFmtId="2" fontId="14" fillId="22" borderId="44" xfId="0" applyNumberFormat="1" applyFont="1" applyFill="1" applyBorder="1" applyAlignment="1" applyProtection="1">
      <alignment vertical="top"/>
    </xf>
    <xf numFmtId="2" fontId="14" fillId="22" borderId="43" xfId="0" applyNumberFormat="1" applyFont="1" applyFill="1" applyBorder="1" applyAlignment="1" applyProtection="1">
      <alignment vertical="top"/>
    </xf>
    <xf numFmtId="2" fontId="14" fillId="22" borderId="84" xfId="0" applyNumberFormat="1" applyFont="1" applyFill="1" applyBorder="1" applyAlignment="1" applyProtection="1">
      <alignment vertical="top"/>
    </xf>
    <xf numFmtId="2" fontId="14" fillId="22" borderId="107" xfId="0" applyNumberFormat="1" applyFont="1" applyFill="1" applyBorder="1" applyAlignment="1" applyProtection="1">
      <alignment vertical="top"/>
    </xf>
    <xf numFmtId="2" fontId="14" fillId="22" borderId="82" xfId="0" applyNumberFormat="1" applyFont="1" applyFill="1" applyBorder="1" applyAlignment="1" applyProtection="1">
      <alignment vertical="top"/>
    </xf>
    <xf numFmtId="2" fontId="14" fillId="22" borderId="80" xfId="0" applyNumberFormat="1" applyFont="1" applyFill="1" applyBorder="1" applyAlignment="1" applyProtection="1">
      <alignment vertical="top"/>
    </xf>
    <xf numFmtId="2" fontId="14" fillId="22" borderId="144" xfId="0" applyNumberFormat="1" applyFont="1" applyFill="1" applyBorder="1" applyAlignment="1" applyProtection="1">
      <alignment vertical="top"/>
    </xf>
    <xf numFmtId="0" fontId="13" fillId="0" borderId="0" xfId="4" applyFont="1" applyFill="1" applyBorder="1" applyAlignment="1">
      <alignment vertical="center" wrapText="1"/>
    </xf>
    <xf numFmtId="2" fontId="11" fillId="6" borderId="61" xfId="0" applyNumberFormat="1" applyFont="1" applyFill="1" applyBorder="1" applyAlignment="1" applyProtection="1">
      <alignment vertical="top"/>
    </xf>
    <xf numFmtId="0" fontId="14" fillId="0" borderId="61" xfId="0" applyFont="1" applyBorder="1" applyAlignment="1" applyProtection="1">
      <alignment vertical="top"/>
      <protection locked="0"/>
    </xf>
    <xf numFmtId="0" fontId="14" fillId="0" borderId="99" xfId="0" applyFont="1" applyBorder="1" applyAlignment="1" applyProtection="1">
      <alignment horizontal="center" vertical="center"/>
      <protection locked="0"/>
    </xf>
    <xf numFmtId="0" fontId="4" fillId="0" borderId="58" xfId="0" applyFont="1" applyBorder="1" applyAlignment="1" applyProtection="1">
      <alignment vertical="top"/>
      <protection locked="0"/>
    </xf>
    <xf numFmtId="165" fontId="11" fillId="4" borderId="10" xfId="0" applyNumberFormat="1" applyFont="1" applyFill="1" applyBorder="1" applyAlignment="1" applyProtection="1">
      <alignment horizontal="center"/>
    </xf>
    <xf numFmtId="0" fontId="11" fillId="4" borderId="12" xfId="0" applyFont="1" applyFill="1" applyBorder="1" applyAlignment="1" applyProtection="1">
      <alignment horizontal="center"/>
    </xf>
    <xf numFmtId="0" fontId="13" fillId="0" borderId="0" xfId="5" applyFont="1" applyFill="1" applyAlignment="1">
      <alignment horizontal="right"/>
    </xf>
    <xf numFmtId="0" fontId="6" fillId="4" borderId="53" xfId="0" applyFont="1" applyFill="1" applyBorder="1" applyAlignment="1" applyProtection="1">
      <alignment horizontal="center" vertical="center" wrapText="1"/>
      <protection hidden="1"/>
    </xf>
    <xf numFmtId="0" fontId="11" fillId="4" borderId="129" xfId="0" applyNumberFormat="1" applyFont="1" applyFill="1" applyBorder="1" applyProtection="1">
      <protection hidden="1"/>
    </xf>
    <xf numFmtId="0" fontId="11" fillId="4" borderId="130" xfId="0" applyNumberFormat="1" applyFont="1" applyFill="1" applyBorder="1" applyProtection="1">
      <protection hidden="1"/>
    </xf>
    <xf numFmtId="0" fontId="11" fillId="0" borderId="10" xfId="0" applyNumberFormat="1" applyFont="1" applyBorder="1" applyAlignment="1" applyProtection="1">
      <alignment vertical="top"/>
      <protection hidden="1"/>
    </xf>
    <xf numFmtId="0" fontId="11" fillId="0" borderId="11" xfId="0" applyNumberFormat="1" applyFont="1" applyBorder="1" applyAlignment="1" applyProtection="1">
      <alignment horizontal="right"/>
      <protection hidden="1"/>
    </xf>
    <xf numFmtId="0" fontId="14" fillId="0" borderId="0" xfId="0" applyNumberFormat="1" applyFont="1" applyProtection="1">
      <protection hidden="1"/>
    </xf>
    <xf numFmtId="0" fontId="14" fillId="0" borderId="0" xfId="0" applyNumberFormat="1" applyFont="1" applyBorder="1" applyProtection="1">
      <protection hidden="1"/>
    </xf>
    <xf numFmtId="0" fontId="14" fillId="0" borderId="0" xfId="0" applyNumberFormat="1" applyFont="1" applyBorder="1" applyAlignment="1" applyProtection="1">
      <alignment vertical="top"/>
      <protection hidden="1"/>
    </xf>
    <xf numFmtId="0" fontId="14" fillId="4" borderId="28" xfId="0" applyNumberFormat="1" applyFont="1" applyFill="1" applyBorder="1" applyAlignment="1" applyProtection="1">
      <alignment vertical="top"/>
      <protection hidden="1"/>
    </xf>
    <xf numFmtId="0" fontId="14" fillId="4" borderId="20" xfId="0" applyNumberFormat="1" applyFont="1" applyFill="1" applyBorder="1" applyAlignment="1" applyProtection="1">
      <alignment vertical="top"/>
      <protection hidden="1"/>
    </xf>
    <xf numFmtId="0" fontId="11" fillId="4" borderId="40" xfId="0" applyNumberFormat="1" applyFont="1" applyFill="1" applyBorder="1" applyAlignment="1" applyProtection="1">
      <alignment vertical="top"/>
      <protection hidden="1"/>
    </xf>
    <xf numFmtId="0" fontId="11" fillId="4" borderId="19" xfId="0" applyNumberFormat="1" applyFont="1" applyFill="1" applyBorder="1" applyAlignment="1" applyProtection="1">
      <alignment vertical="top"/>
      <protection hidden="1"/>
    </xf>
    <xf numFmtId="0" fontId="11" fillId="4" borderId="19" xfId="0" applyNumberFormat="1" applyFont="1" applyFill="1" applyBorder="1" applyAlignment="1" applyProtection="1">
      <alignment horizontal="right" vertical="top" wrapText="1"/>
      <protection hidden="1"/>
    </xf>
    <xf numFmtId="0" fontId="11" fillId="4" borderId="17" xfId="0" applyNumberFormat="1" applyFont="1" applyFill="1" applyBorder="1" applyAlignment="1" applyProtection="1">
      <alignment vertical="top"/>
      <protection hidden="1"/>
    </xf>
    <xf numFmtId="0" fontId="11" fillId="4" borderId="18" xfId="0" applyNumberFormat="1" applyFont="1" applyFill="1" applyBorder="1" applyAlignment="1" applyProtection="1">
      <alignment horizontal="right" vertical="top" wrapText="1"/>
      <protection hidden="1"/>
    </xf>
    <xf numFmtId="0" fontId="11" fillId="4" borderId="62" xfId="0" applyNumberFormat="1" applyFont="1" applyFill="1" applyBorder="1" applyAlignment="1" applyProtection="1">
      <alignment vertical="top"/>
      <protection hidden="1"/>
    </xf>
    <xf numFmtId="0" fontId="11" fillId="4" borderId="34" xfId="0" applyNumberFormat="1" applyFont="1" applyFill="1" applyBorder="1" applyAlignment="1" applyProtection="1">
      <alignment vertical="top"/>
      <protection hidden="1"/>
    </xf>
    <xf numFmtId="0" fontId="11" fillId="2" borderId="10" xfId="0" applyNumberFormat="1" applyFont="1" applyFill="1" applyBorder="1" applyAlignment="1" applyProtection="1">
      <alignment vertical="top"/>
      <protection hidden="1"/>
    </xf>
    <xf numFmtId="0" fontId="11" fillId="2" borderId="11" xfId="0" applyNumberFormat="1" applyFont="1" applyFill="1" applyBorder="1" applyAlignment="1" applyProtection="1">
      <alignment vertical="top"/>
      <protection hidden="1"/>
    </xf>
    <xf numFmtId="0" fontId="11" fillId="4" borderId="98" xfId="0" applyNumberFormat="1" applyFont="1" applyFill="1" applyBorder="1" applyAlignment="1" applyProtection="1">
      <alignment vertical="top"/>
      <protection hidden="1"/>
    </xf>
    <xf numFmtId="0" fontId="11" fillId="4" borderId="78" xfId="0" applyNumberFormat="1" applyFont="1" applyFill="1" applyBorder="1" applyAlignment="1" applyProtection="1">
      <alignment vertical="top"/>
      <protection hidden="1"/>
    </xf>
    <xf numFmtId="0" fontId="11" fillId="4" borderId="131" xfId="0" applyNumberFormat="1" applyFont="1" applyFill="1" applyBorder="1" applyAlignment="1" applyProtection="1">
      <alignment vertical="top"/>
      <protection hidden="1"/>
    </xf>
    <xf numFmtId="0" fontId="11" fillId="4" borderId="25" xfId="0" applyNumberFormat="1" applyFont="1" applyFill="1" applyBorder="1" applyAlignment="1" applyProtection="1">
      <alignment vertical="top"/>
      <protection hidden="1"/>
    </xf>
    <xf numFmtId="0" fontId="14" fillId="4" borderId="132" xfId="0" applyNumberFormat="1" applyFont="1" applyFill="1" applyBorder="1" applyAlignment="1" applyProtection="1">
      <alignment horizontal="right" vertical="top"/>
      <protection hidden="1"/>
    </xf>
    <xf numFmtId="0" fontId="14" fillId="4" borderId="26" xfId="0" applyNumberFormat="1" applyFont="1" applyFill="1" applyBorder="1" applyAlignment="1" applyProtection="1">
      <alignment horizontal="right" vertical="top"/>
      <protection hidden="1"/>
    </xf>
    <xf numFmtId="0" fontId="14" fillId="4" borderId="133" xfId="0" applyNumberFormat="1" applyFont="1" applyFill="1" applyBorder="1" applyAlignment="1" applyProtection="1">
      <alignment horizontal="right" vertical="top"/>
      <protection hidden="1"/>
    </xf>
    <xf numFmtId="0" fontId="11" fillId="4" borderId="134" xfId="0" applyNumberFormat="1" applyFont="1" applyFill="1" applyBorder="1" applyAlignment="1" applyProtection="1">
      <alignment vertical="top"/>
      <protection hidden="1"/>
    </xf>
    <xf numFmtId="0" fontId="11" fillId="4" borderId="135" xfId="0" applyNumberFormat="1" applyFont="1" applyFill="1" applyBorder="1" applyAlignment="1" applyProtection="1">
      <alignment vertical="top"/>
      <protection hidden="1"/>
    </xf>
    <xf numFmtId="0" fontId="14" fillId="4" borderId="136" xfId="0" applyNumberFormat="1" applyFont="1" applyFill="1" applyBorder="1" applyAlignment="1" applyProtection="1">
      <alignment horizontal="right" vertical="top"/>
      <protection hidden="1"/>
    </xf>
    <xf numFmtId="0" fontId="11" fillId="4" borderId="41" xfId="0" applyNumberFormat="1" applyFont="1" applyFill="1" applyBorder="1" applyAlignment="1" applyProtection="1">
      <alignment vertical="top"/>
      <protection hidden="1"/>
    </xf>
    <xf numFmtId="0" fontId="11" fillId="4" borderId="60" xfId="0" applyNumberFormat="1" applyFont="1" applyFill="1" applyBorder="1" applyAlignment="1" applyProtection="1">
      <alignment vertical="top"/>
      <protection hidden="1"/>
    </xf>
    <xf numFmtId="0" fontId="11" fillId="0" borderId="0" xfId="0" applyNumberFormat="1" applyFont="1" applyBorder="1" applyAlignment="1" applyProtection="1">
      <alignment vertical="top"/>
      <protection hidden="1"/>
    </xf>
    <xf numFmtId="0" fontId="11" fillId="4" borderId="20" xfId="0" applyNumberFormat="1" applyFont="1" applyFill="1" applyBorder="1" applyAlignment="1" applyProtection="1">
      <alignment vertical="top"/>
      <protection hidden="1"/>
    </xf>
    <xf numFmtId="0" fontId="11" fillId="4" borderId="137" xfId="0" applyNumberFormat="1" applyFont="1" applyFill="1" applyBorder="1" applyAlignment="1" applyProtection="1">
      <alignment vertical="top"/>
      <protection hidden="1"/>
    </xf>
    <xf numFmtId="0" fontId="11" fillId="4" borderId="138" xfId="0" applyNumberFormat="1" applyFont="1" applyFill="1" applyBorder="1" applyAlignment="1" applyProtection="1">
      <alignment vertical="top"/>
      <protection hidden="1"/>
    </xf>
    <xf numFmtId="0" fontId="11" fillId="4" borderId="26" xfId="0" applyNumberFormat="1" applyFont="1" applyFill="1" applyBorder="1" applyAlignment="1" applyProtection="1">
      <alignment horizontal="left" vertical="top"/>
      <protection hidden="1"/>
    </xf>
    <xf numFmtId="0" fontId="11" fillId="4" borderId="40" xfId="0" applyNumberFormat="1" applyFont="1" applyFill="1" applyBorder="1" applyAlignment="1" applyProtection="1">
      <alignment horizontal="left" vertical="top"/>
      <protection hidden="1"/>
    </xf>
    <xf numFmtId="0" fontId="11" fillId="4" borderId="19" xfId="0" applyNumberFormat="1" applyFont="1" applyFill="1" applyBorder="1" applyAlignment="1" applyProtection="1">
      <alignment horizontal="left" vertical="top"/>
      <protection hidden="1"/>
    </xf>
    <xf numFmtId="0" fontId="11" fillId="4" borderId="97" xfId="0" applyNumberFormat="1" applyFont="1" applyFill="1" applyBorder="1" applyAlignment="1" applyProtection="1">
      <alignment vertical="top"/>
      <protection hidden="1"/>
    </xf>
    <xf numFmtId="0" fontId="11" fillId="4" borderId="10" xfId="0" applyNumberFormat="1" applyFont="1" applyFill="1" applyBorder="1" applyAlignment="1" applyProtection="1">
      <alignment vertical="top"/>
      <protection hidden="1"/>
    </xf>
    <xf numFmtId="0" fontId="11" fillId="4" borderId="35" xfId="0" applyNumberFormat="1" applyFont="1" applyFill="1" applyBorder="1" applyAlignment="1" applyProtection="1">
      <alignment vertical="top"/>
      <protection hidden="1"/>
    </xf>
    <xf numFmtId="0" fontId="21" fillId="0" borderId="0" xfId="0" applyFont="1" applyFill="1" applyAlignment="1" applyProtection="1">
      <alignment horizontal="centerContinuous"/>
      <protection hidden="1"/>
    </xf>
    <xf numFmtId="0" fontId="14" fillId="0" borderId="0" xfId="0" applyFont="1" applyFill="1" applyAlignment="1" applyProtection="1">
      <alignment horizontal="centerContinuous"/>
      <protection hidden="1"/>
    </xf>
    <xf numFmtId="0" fontId="14" fillId="0" borderId="0" xfId="0" applyNumberFormat="1" applyFont="1" applyFill="1" applyProtection="1">
      <protection hidden="1"/>
    </xf>
    <xf numFmtId="0" fontId="14" fillId="0" borderId="0" xfId="0" applyNumberFormat="1" applyFont="1" applyFill="1" applyBorder="1" applyProtection="1">
      <protection hidden="1"/>
    </xf>
    <xf numFmtId="0" fontId="11" fillId="4" borderId="24" xfId="0" applyNumberFormat="1" applyFont="1" applyFill="1" applyBorder="1" applyAlignment="1" applyProtection="1">
      <alignment horizontal="left" vertical="top"/>
      <protection hidden="1"/>
    </xf>
    <xf numFmtId="0" fontId="14" fillId="4" borderId="194" xfId="0" applyNumberFormat="1" applyFont="1" applyFill="1" applyBorder="1" applyAlignment="1" applyProtection="1">
      <alignment horizontal="right" vertical="top"/>
      <protection hidden="1"/>
    </xf>
    <xf numFmtId="0" fontId="11" fillId="4" borderId="41" xfId="0" applyNumberFormat="1" applyFont="1" applyFill="1" applyBorder="1" applyAlignment="1" applyProtection="1">
      <alignment horizontal="left" vertical="top"/>
      <protection hidden="1"/>
    </xf>
    <xf numFmtId="0" fontId="11" fillId="4" borderId="47" xfId="0" applyNumberFormat="1" applyFont="1" applyFill="1" applyBorder="1" applyAlignment="1" applyProtection="1">
      <alignment horizontal="left" vertical="top"/>
      <protection hidden="1"/>
    </xf>
    <xf numFmtId="0" fontId="11" fillId="4" borderId="28" xfId="0" applyNumberFormat="1" applyFont="1" applyFill="1" applyBorder="1" applyAlignment="1" applyProtection="1">
      <alignment vertical="top"/>
      <protection hidden="1"/>
    </xf>
    <xf numFmtId="0" fontId="11" fillId="4" borderId="11" xfId="0" applyNumberFormat="1" applyFont="1" applyFill="1" applyBorder="1" applyAlignment="1" applyProtection="1">
      <alignment vertical="top"/>
      <protection hidden="1"/>
    </xf>
    <xf numFmtId="0" fontId="6" fillId="0" borderId="0" xfId="0" applyFont="1" applyFill="1" applyBorder="1" applyAlignment="1" applyProtection="1">
      <alignment horizontal="center" vertical="center"/>
      <protection hidden="1"/>
    </xf>
    <xf numFmtId="0" fontId="11" fillId="4" borderId="10" xfId="0" applyFont="1" applyFill="1" applyBorder="1" applyAlignment="1" applyProtection="1">
      <alignment horizontal="center"/>
      <protection hidden="1"/>
    </xf>
    <xf numFmtId="2" fontId="11" fillId="6" borderId="12" xfId="10" applyNumberFormat="1" applyFont="1" applyFill="1" applyBorder="1" applyAlignment="1" applyProtection="1">
      <alignment horizontal="center"/>
      <protection hidden="1"/>
    </xf>
    <xf numFmtId="0" fontId="11" fillId="6" borderId="12" xfId="10" applyNumberFormat="1" applyFont="1" applyFill="1" applyBorder="1" applyAlignment="1" applyProtection="1">
      <alignment horizontal="center"/>
      <protection hidden="1"/>
    </xf>
    <xf numFmtId="0" fontId="11" fillId="6" borderId="35" xfId="10" applyNumberFormat="1" applyFont="1" applyFill="1" applyBorder="1" applyAlignment="1" applyProtection="1">
      <alignment horizontal="center" vertical="center"/>
      <protection hidden="1"/>
    </xf>
    <xf numFmtId="0" fontId="14" fillId="4" borderId="78" xfId="0" applyFont="1" applyFill="1" applyBorder="1" applyAlignment="1" applyProtection="1">
      <protection hidden="1"/>
    </xf>
    <xf numFmtId="164" fontId="14" fillId="6" borderId="108" xfId="3" applyFont="1" applyFill="1" applyBorder="1" applyAlignment="1" applyProtection="1">
      <alignment horizontal="center"/>
      <protection hidden="1"/>
    </xf>
    <xf numFmtId="2" fontId="14" fillId="0" borderId="0" xfId="10" applyNumberFormat="1" applyFont="1" applyFill="1" applyBorder="1" applyAlignment="1" applyProtection="1">
      <alignment horizontal="center" vertical="center"/>
      <protection hidden="1"/>
    </xf>
    <xf numFmtId="0" fontId="14" fillId="4" borderId="19" xfId="0" applyFont="1" applyFill="1" applyBorder="1" applyAlignment="1" applyProtection="1">
      <alignment wrapText="1"/>
      <protection hidden="1"/>
    </xf>
    <xf numFmtId="164" fontId="14" fillId="6" borderId="43" xfId="3" applyFont="1" applyFill="1" applyBorder="1" applyAlignment="1" applyProtection="1">
      <alignment horizontal="center"/>
      <protection hidden="1"/>
    </xf>
    <xf numFmtId="2" fontId="14" fillId="0" borderId="0" xfId="0" applyNumberFormat="1" applyFont="1" applyFill="1" applyBorder="1" applyAlignment="1" applyProtection="1">
      <alignment horizontal="center" vertical="center"/>
      <protection hidden="1"/>
    </xf>
    <xf numFmtId="0" fontId="14" fillId="4" borderId="19" xfId="0" applyFont="1" applyFill="1" applyBorder="1" applyAlignment="1" applyProtection="1">
      <protection hidden="1"/>
    </xf>
    <xf numFmtId="164" fontId="14" fillId="6" borderId="43" xfId="3" applyFont="1" applyFill="1" applyBorder="1" applyProtection="1">
      <protection hidden="1"/>
    </xf>
    <xf numFmtId="165" fontId="14" fillId="0" borderId="0" xfId="0" applyNumberFormat="1" applyFont="1" applyFill="1" applyBorder="1" applyAlignment="1" applyProtection="1">
      <alignment horizontal="center" vertical="center"/>
      <protection hidden="1"/>
    </xf>
    <xf numFmtId="0" fontId="14" fillId="4" borderId="41" xfId="0" applyFont="1" applyFill="1" applyBorder="1" applyAlignment="1" applyProtection="1">
      <alignment horizontal="center"/>
      <protection hidden="1"/>
    </xf>
    <xf numFmtId="176" fontId="14" fillId="6" borderId="44" xfId="3" applyNumberFormat="1" applyFont="1" applyFill="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4" borderId="10" xfId="0" applyFont="1" applyFill="1" applyBorder="1" applyAlignment="1" applyProtection="1">
      <alignment horizontal="center" vertical="center" wrapText="1"/>
      <protection hidden="1"/>
    </xf>
    <xf numFmtId="2" fontId="14" fillId="6" borderId="12" xfId="0" applyNumberFormat="1" applyFont="1" applyFill="1" applyBorder="1" applyAlignment="1" applyProtection="1">
      <alignment horizontal="center" vertical="center" wrapText="1"/>
      <protection hidden="1"/>
    </xf>
    <xf numFmtId="2" fontId="14" fillId="6" borderId="35" xfId="10" applyNumberFormat="1" applyFont="1" applyFill="1" applyBorder="1" applyAlignment="1" applyProtection="1">
      <alignment horizontal="center" vertical="center"/>
      <protection hidden="1"/>
    </xf>
    <xf numFmtId="9" fontId="14" fillId="6" borderId="12" xfId="12" applyFont="1" applyFill="1" applyBorder="1" applyAlignment="1" applyProtection="1">
      <alignment horizontal="center" vertical="center"/>
      <protection hidden="1"/>
    </xf>
    <xf numFmtId="0" fontId="14" fillId="0" borderId="0" xfId="0" applyFont="1" applyFill="1" applyAlignment="1" applyProtection="1">
      <alignment horizontal="center" vertical="center"/>
      <protection hidden="1"/>
    </xf>
    <xf numFmtId="167" fontId="14" fillId="0" borderId="78" xfId="12" applyNumberFormat="1" applyFont="1" applyBorder="1" applyAlignment="1" applyProtection="1">
      <alignment horizontal="center" vertical="center"/>
      <protection locked="0"/>
    </xf>
    <xf numFmtId="0" fontId="14" fillId="0" borderId="40" xfId="0" applyFont="1" applyBorder="1" applyAlignment="1" applyProtection="1">
      <alignment vertical="top"/>
      <protection hidden="1"/>
    </xf>
    <xf numFmtId="10" fontId="26" fillId="2" borderId="58" xfId="0" applyNumberFormat="1" applyFont="1" applyFill="1" applyBorder="1" applyAlignment="1" applyProtection="1">
      <alignment horizontal="center" vertical="center"/>
      <protection locked="0"/>
    </xf>
    <xf numFmtId="164" fontId="26" fillId="6" borderId="12" xfId="3" applyFont="1" applyFill="1" applyBorder="1" applyAlignment="1" applyProtection="1">
      <alignment horizontal="center" vertical="center"/>
      <protection locked="0"/>
    </xf>
    <xf numFmtId="0" fontId="6" fillId="4" borderId="106" xfId="0" applyFont="1" applyFill="1" applyBorder="1" applyAlignment="1" applyProtection="1">
      <alignment horizontal="center" vertical="center" wrapText="1"/>
      <protection hidden="1"/>
    </xf>
    <xf numFmtId="0" fontId="6" fillId="4" borderId="12" xfId="0" applyFont="1" applyFill="1" applyBorder="1" applyAlignment="1" applyProtection="1">
      <alignment horizontal="center" vertical="center"/>
      <protection hidden="1"/>
    </xf>
    <xf numFmtId="0" fontId="6" fillId="4" borderId="10"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4" fontId="4" fillId="0" borderId="38" xfId="0" applyNumberFormat="1" applyFont="1" applyBorder="1" applyAlignment="1" applyProtection="1">
      <alignment horizontal="right" vertical="center" indent="1"/>
      <protection locked="0"/>
    </xf>
    <xf numFmtId="173" fontId="31" fillId="5" borderId="98" xfId="0" applyNumberFormat="1" applyFont="1" applyFill="1" applyBorder="1" applyAlignment="1" applyProtection="1">
      <alignment horizontal="center" vertical="center"/>
      <protection locked="0"/>
    </xf>
    <xf numFmtId="4" fontId="10" fillId="6" borderId="82" xfId="0" applyNumberFormat="1" applyFont="1" applyFill="1" applyBorder="1" applyAlignment="1" applyProtection="1">
      <alignment horizontal="center" vertical="center" wrapText="1"/>
      <protection locked="0"/>
    </xf>
    <xf numFmtId="173" fontId="31" fillId="5" borderId="40" xfId="0" applyNumberFormat="1" applyFont="1" applyFill="1" applyBorder="1" applyAlignment="1" applyProtection="1">
      <alignment horizontal="center" vertical="center"/>
      <protection locked="0"/>
    </xf>
    <xf numFmtId="173" fontId="31" fillId="5" borderId="41" xfId="0" applyNumberFormat="1" applyFont="1" applyFill="1" applyBorder="1" applyAlignment="1" applyProtection="1">
      <alignment horizontal="center" vertical="center"/>
      <protection locked="0"/>
    </xf>
    <xf numFmtId="0" fontId="6" fillId="4" borderId="10" xfId="0" applyFont="1" applyFill="1" applyBorder="1" applyAlignment="1" applyProtection="1">
      <alignment horizontal="center" vertical="center" wrapText="1"/>
      <protection hidden="1"/>
    </xf>
    <xf numFmtId="4" fontId="6" fillId="4" borderId="21" xfId="0" applyNumberFormat="1" applyFont="1" applyFill="1" applyBorder="1" applyAlignment="1" applyProtection="1">
      <alignment horizontal="center" vertical="center" wrapText="1"/>
      <protection hidden="1"/>
    </xf>
    <xf numFmtId="14" fontId="6" fillId="4" borderId="12" xfId="0" applyNumberFormat="1" applyFont="1" applyFill="1" applyBorder="1" applyAlignment="1" applyProtection="1">
      <alignment horizontal="center" vertical="center" wrapText="1"/>
      <protection hidden="1"/>
    </xf>
    <xf numFmtId="173" fontId="31" fillId="5" borderId="52" xfId="0" applyNumberFormat="1" applyFont="1" applyFill="1" applyBorder="1" applyAlignment="1" applyProtection="1">
      <alignment horizontal="center" vertical="center"/>
      <protection locked="0"/>
    </xf>
    <xf numFmtId="0" fontId="6" fillId="4" borderId="50" xfId="0" applyFont="1" applyFill="1" applyBorder="1" applyAlignment="1" applyProtection="1">
      <alignment horizontal="center" vertical="center" wrapText="1"/>
      <protection hidden="1"/>
    </xf>
    <xf numFmtId="0" fontId="38" fillId="4" borderId="12" xfId="0" applyFont="1" applyFill="1" applyBorder="1" applyProtection="1">
      <protection hidden="1"/>
    </xf>
    <xf numFmtId="4" fontId="30" fillId="4" borderId="10" xfId="0" applyNumberFormat="1" applyFont="1" applyFill="1" applyBorder="1" applyAlignment="1" applyProtection="1">
      <alignment horizontal="center" vertical="center" wrapText="1"/>
      <protection hidden="1"/>
    </xf>
    <xf numFmtId="4" fontId="6" fillId="4" borderId="12" xfId="0" applyNumberFormat="1" applyFont="1" applyFill="1" applyBorder="1" applyAlignment="1" applyProtection="1">
      <alignment horizontal="center" vertical="center" wrapText="1"/>
      <protection hidden="1"/>
    </xf>
    <xf numFmtId="0" fontId="41" fillId="0" borderId="61" xfId="0" applyNumberFormat="1" applyFont="1" applyFill="1" applyBorder="1" applyAlignment="1" applyProtection="1">
      <alignment horizontal="center" vertical="center"/>
      <protection locked="0"/>
    </xf>
    <xf numFmtId="0" fontId="41" fillId="0" borderId="40" xfId="0" applyNumberFormat="1" applyFont="1" applyFill="1" applyBorder="1" applyAlignment="1" applyProtection="1">
      <alignment horizontal="center" vertical="center"/>
      <protection locked="0"/>
    </xf>
    <xf numFmtId="0" fontId="41" fillId="0" borderId="62" xfId="0" applyNumberFormat="1"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10" fillId="0" borderId="46" xfId="0" applyNumberFormat="1" applyFont="1" applyFill="1" applyBorder="1" applyAlignment="1" applyProtection="1">
      <alignment horizontal="center" vertical="center"/>
      <protection locked="0"/>
    </xf>
    <xf numFmtId="0" fontId="10" fillId="0" borderId="51" xfId="0" applyNumberFormat="1" applyFont="1" applyFill="1" applyBorder="1" applyAlignment="1" applyProtection="1">
      <alignment horizontal="center" vertical="center"/>
      <protection locked="0"/>
    </xf>
    <xf numFmtId="0" fontId="10" fillId="0" borderId="80" xfId="0" applyFont="1" applyBorder="1" applyAlignment="1">
      <alignment horizontal="left" vertical="center"/>
    </xf>
    <xf numFmtId="173" fontId="31" fillId="5" borderId="82" xfId="0" applyNumberFormat="1" applyFont="1" applyFill="1" applyBorder="1" applyAlignment="1" applyProtection="1">
      <alignment horizontal="center" vertical="center"/>
      <protection locked="0"/>
    </xf>
    <xf numFmtId="167" fontId="31" fillId="0" borderId="80" xfId="0" applyNumberFormat="1" applyFont="1" applyFill="1" applyBorder="1" applyAlignment="1" applyProtection="1">
      <alignment horizontal="center" vertical="center"/>
      <protection locked="0"/>
    </xf>
    <xf numFmtId="4" fontId="6" fillId="4" borderId="6" xfId="0" applyNumberFormat="1" applyFont="1" applyFill="1" applyBorder="1" applyAlignment="1" applyProtection="1">
      <alignment horizontal="center" vertical="center" wrapText="1"/>
      <protection hidden="1"/>
    </xf>
    <xf numFmtId="0" fontId="10" fillId="0" borderId="37" xfId="0" applyFont="1" applyFill="1" applyBorder="1" applyAlignment="1" applyProtection="1">
      <alignment horizontal="center" vertical="center" wrapText="1"/>
      <protection locked="0"/>
    </xf>
    <xf numFmtId="4" fontId="61" fillId="5" borderId="77" xfId="0" applyNumberFormat="1" applyFont="1" applyFill="1" applyBorder="1" applyAlignment="1" applyProtection="1">
      <alignment horizontal="center" vertical="center" wrapText="1"/>
      <protection locked="0"/>
    </xf>
    <xf numFmtId="4" fontId="10" fillId="6" borderId="97" xfId="0" applyNumberFormat="1" applyFont="1" applyFill="1" applyBorder="1" applyAlignment="1" applyProtection="1">
      <alignment horizontal="center" vertical="center" wrapText="1"/>
      <protection locked="0"/>
    </xf>
    <xf numFmtId="4" fontId="6" fillId="4" borderId="12" xfId="0" applyNumberFormat="1" applyFont="1" applyFill="1" applyBorder="1" applyAlignment="1" applyProtection="1">
      <alignment horizontal="center" vertical="center" wrapText="1"/>
      <protection locked="0"/>
    </xf>
    <xf numFmtId="0" fontId="6" fillId="4" borderId="28" xfId="0" applyFont="1" applyFill="1" applyBorder="1" applyAlignment="1" applyProtection="1">
      <alignment horizontal="center" vertical="center" wrapText="1"/>
      <protection locked="0"/>
    </xf>
    <xf numFmtId="14" fontId="6" fillId="4" borderId="12" xfId="0" applyNumberFormat="1" applyFont="1" applyFill="1" applyBorder="1" applyAlignment="1" applyProtection="1">
      <alignment horizontal="center" vertical="center" wrapText="1"/>
      <protection locked="0"/>
    </xf>
    <xf numFmtId="0" fontId="10" fillId="0" borderId="53" xfId="0" applyFont="1" applyFill="1" applyBorder="1" applyAlignment="1" applyProtection="1">
      <alignment horizontal="center" vertical="center"/>
      <protection locked="0"/>
    </xf>
    <xf numFmtId="0" fontId="10" fillId="0" borderId="42" xfId="0" applyFont="1" applyFill="1" applyBorder="1" applyAlignment="1" applyProtection="1">
      <alignment horizontal="center" vertical="center"/>
      <protection locked="0"/>
    </xf>
    <xf numFmtId="0" fontId="31" fillId="2" borderId="195" xfId="0" applyFont="1" applyFill="1" applyBorder="1" applyAlignment="1">
      <alignment horizontal="center" vertical="center"/>
    </xf>
    <xf numFmtId="0" fontId="31" fillId="2" borderId="65" xfId="0" applyFont="1" applyFill="1" applyBorder="1" applyAlignment="1">
      <alignment horizontal="center" vertical="center"/>
    </xf>
    <xf numFmtId="172" fontId="32" fillId="2" borderId="16" xfId="0" applyNumberFormat="1" applyFont="1" applyFill="1" applyBorder="1" applyAlignment="1" applyProtection="1">
      <alignment horizontal="center" vertical="center"/>
      <protection locked="0"/>
    </xf>
    <xf numFmtId="172" fontId="31" fillId="0" borderId="196" xfId="0" applyNumberFormat="1" applyFont="1" applyFill="1" applyBorder="1" applyAlignment="1" applyProtection="1">
      <alignment horizontal="center" vertical="center"/>
      <protection locked="0"/>
    </xf>
    <xf numFmtId="172" fontId="31" fillId="0" borderId="197" xfId="0" applyNumberFormat="1" applyFont="1" applyFill="1" applyBorder="1" applyAlignment="1" applyProtection="1">
      <alignment horizontal="center" vertical="center"/>
      <protection locked="0"/>
    </xf>
    <xf numFmtId="176" fontId="14" fillId="2" borderId="98" xfId="3" applyNumberFormat="1" applyFont="1" applyFill="1" applyBorder="1" applyAlignment="1" applyProtection="1">
      <alignment horizontal="center" vertical="top" wrapText="1"/>
    </xf>
    <xf numFmtId="176" fontId="14" fillId="2" borderId="40" xfId="3" applyNumberFormat="1" applyFont="1" applyFill="1" applyBorder="1" applyAlignment="1" applyProtection="1">
      <alignment horizontal="center" vertical="top" wrapText="1"/>
    </xf>
    <xf numFmtId="176" fontId="14" fillId="6" borderId="13" xfId="3" applyNumberFormat="1" applyFont="1" applyFill="1" applyBorder="1" applyAlignment="1" applyProtection="1">
      <alignment horizontal="center" vertical="top" wrapText="1"/>
    </xf>
    <xf numFmtId="176" fontId="14" fillId="6" borderId="38" xfId="3" applyNumberFormat="1" applyFont="1" applyFill="1" applyBorder="1" applyAlignment="1" applyProtection="1">
      <alignment horizontal="center" vertical="top" wrapText="1"/>
    </xf>
    <xf numFmtId="176" fontId="14" fillId="6" borderId="63" xfId="3" applyNumberFormat="1" applyFont="1" applyFill="1" applyBorder="1" applyAlignment="1" applyProtection="1">
      <alignment horizontal="center" vertical="top" wrapText="1"/>
    </xf>
    <xf numFmtId="176" fontId="14" fillId="6" borderId="74" xfId="3" applyNumberFormat="1" applyFont="1" applyFill="1" applyBorder="1" applyAlignment="1" applyProtection="1">
      <alignment horizontal="center" vertical="top" wrapText="1"/>
    </xf>
    <xf numFmtId="0" fontId="31" fillId="6" borderId="44" xfId="0" applyFont="1" applyFill="1" applyBorder="1" applyAlignment="1" applyProtection="1">
      <alignment horizontal="center" vertical="center"/>
      <protection locked="0"/>
    </xf>
    <xf numFmtId="0" fontId="31" fillId="6" borderId="108" xfId="0" applyFont="1" applyFill="1" applyBorder="1" applyAlignment="1" applyProtection="1">
      <alignment horizontal="center" vertical="center"/>
      <protection locked="0"/>
    </xf>
    <xf numFmtId="173" fontId="31" fillId="5" borderId="53" xfId="0" applyNumberFormat="1" applyFont="1" applyFill="1" applyBorder="1" applyAlignment="1" applyProtection="1">
      <alignment horizontal="center" vertical="center"/>
      <protection locked="0"/>
    </xf>
    <xf numFmtId="173" fontId="31" fillId="0" borderId="29" xfId="0" applyNumberFormat="1" applyFont="1" applyFill="1" applyBorder="1" applyAlignment="1">
      <alignment horizontal="center" vertical="center"/>
    </xf>
    <xf numFmtId="167" fontId="31" fillId="0" borderId="15" xfId="0" applyNumberFormat="1" applyFont="1" applyFill="1" applyBorder="1" applyAlignment="1" applyProtection="1">
      <alignment horizontal="center" vertical="center"/>
      <protection locked="0"/>
    </xf>
    <xf numFmtId="0" fontId="10" fillId="0" borderId="29" xfId="0" applyFont="1" applyFill="1" applyBorder="1" applyAlignment="1" applyProtection="1">
      <alignment horizontal="center" vertical="center"/>
      <protection locked="0"/>
    </xf>
    <xf numFmtId="0" fontId="31" fillId="5" borderId="106" xfId="0" applyFont="1" applyFill="1" applyBorder="1" applyAlignment="1" applyProtection="1">
      <alignment vertical="center"/>
      <protection locked="0"/>
    </xf>
    <xf numFmtId="0" fontId="31" fillId="5" borderId="100" xfId="0" applyFont="1" applyFill="1" applyBorder="1" applyAlignment="1" applyProtection="1">
      <alignment vertical="center"/>
      <protection locked="0"/>
    </xf>
    <xf numFmtId="0" fontId="31" fillId="5" borderId="189" xfId="0" applyFont="1" applyFill="1" applyBorder="1" applyAlignment="1" applyProtection="1">
      <alignment vertical="center"/>
      <protection locked="0"/>
    </xf>
    <xf numFmtId="0" fontId="31" fillId="5" borderId="96" xfId="0" applyFont="1" applyFill="1" applyBorder="1" applyAlignment="1" applyProtection="1">
      <alignment vertical="center"/>
      <protection locked="0"/>
    </xf>
    <xf numFmtId="0" fontId="31" fillId="5" borderId="162" xfId="0" applyFont="1" applyFill="1" applyBorder="1" applyAlignment="1" applyProtection="1">
      <alignment vertical="center"/>
      <protection locked="0"/>
    </xf>
    <xf numFmtId="0" fontId="31" fillId="2" borderId="96" xfId="0" applyFont="1" applyFill="1" applyBorder="1" applyAlignment="1" applyProtection="1">
      <alignment vertical="center"/>
      <protection locked="0"/>
    </xf>
    <xf numFmtId="0" fontId="31" fillId="2" borderId="198" xfId="0" applyFont="1" applyFill="1" applyBorder="1" applyAlignment="1" applyProtection="1">
      <alignment vertical="center"/>
      <protection locked="0"/>
    </xf>
    <xf numFmtId="0" fontId="4" fillId="0" borderId="27" xfId="0" applyFont="1" applyFill="1" applyBorder="1" applyAlignment="1" applyProtection="1">
      <alignment horizontal="left" vertical="top" wrapText="1"/>
      <protection locked="0"/>
    </xf>
    <xf numFmtId="0" fontId="4" fillId="5" borderId="87" xfId="0" applyFont="1" applyFill="1" applyBorder="1" applyAlignment="1" applyProtection="1">
      <alignment horizontal="center" vertical="center" wrapText="1"/>
      <protection locked="0"/>
    </xf>
    <xf numFmtId="0" fontId="83" fillId="5" borderId="87" xfId="0" applyFont="1" applyFill="1" applyBorder="1" applyAlignment="1" applyProtection="1">
      <alignment horizontal="center" vertical="center" wrapText="1"/>
      <protection locked="0"/>
    </xf>
    <xf numFmtId="0" fontId="84" fillId="5" borderId="87" xfId="0" applyFont="1" applyFill="1" applyBorder="1" applyAlignment="1" applyProtection="1">
      <alignment horizontal="center" vertical="center" wrapText="1"/>
      <protection locked="0"/>
    </xf>
    <xf numFmtId="0" fontId="83" fillId="5" borderId="38" xfId="0" applyFont="1" applyFill="1" applyBorder="1" applyAlignment="1" applyProtection="1">
      <alignment horizontal="center" vertical="center" wrapText="1"/>
      <protection locked="0"/>
    </xf>
    <xf numFmtId="0" fontId="4" fillId="5" borderId="158" xfId="0" applyFont="1" applyFill="1" applyBorder="1" applyAlignment="1" applyProtection="1">
      <alignment horizontal="center" vertical="top" wrapText="1"/>
      <protection locked="0"/>
    </xf>
    <xf numFmtId="0" fontId="4" fillId="5" borderId="54" xfId="0" applyFont="1" applyFill="1" applyBorder="1" applyAlignment="1" applyProtection="1">
      <alignment horizontal="center" vertical="top" wrapText="1"/>
      <protection locked="0"/>
    </xf>
    <xf numFmtId="14" fontId="4" fillId="0" borderId="58" xfId="0" applyNumberFormat="1" applyFont="1" applyFill="1" applyBorder="1" applyAlignment="1" applyProtection="1">
      <alignment horizontal="center" vertical="top" wrapText="1"/>
      <protection locked="0"/>
    </xf>
    <xf numFmtId="14" fontId="4" fillId="0" borderId="46" xfId="0" applyNumberFormat="1" applyFont="1" applyFill="1" applyBorder="1" applyAlignment="1" applyProtection="1">
      <alignment horizontal="center" vertical="top" wrapText="1"/>
      <protection locked="0"/>
    </xf>
    <xf numFmtId="0" fontId="4" fillId="0" borderId="58" xfId="0" applyFont="1" applyFill="1" applyBorder="1" applyAlignment="1" applyProtection="1">
      <alignment horizontal="center" vertical="top" wrapText="1"/>
      <protection locked="0"/>
    </xf>
    <xf numFmtId="0" fontId="4" fillId="0" borderId="46" xfId="0" applyFont="1" applyFill="1" applyBorder="1" applyAlignment="1" applyProtection="1">
      <alignment horizontal="center" vertical="top" wrapText="1"/>
      <protection locked="0"/>
    </xf>
    <xf numFmtId="0" fontId="4" fillId="0" borderId="46" xfId="0" applyFont="1" applyFill="1" applyBorder="1" applyAlignment="1" applyProtection="1">
      <alignment horizontal="center" vertical="center" wrapText="1"/>
      <protection locked="0"/>
    </xf>
    <xf numFmtId="49" fontId="4" fillId="0" borderId="118" xfId="0" applyNumberFormat="1" applyFont="1" applyFill="1" applyBorder="1" applyAlignment="1" applyProtection="1">
      <alignment vertical="center"/>
      <protection locked="0"/>
    </xf>
    <xf numFmtId="14" fontId="4" fillId="0" borderId="46" xfId="0" applyNumberFormat="1" applyFont="1" applyFill="1" applyBorder="1" applyAlignment="1" applyProtection="1">
      <alignment horizontal="center" vertical="center" wrapText="1"/>
      <protection locked="0"/>
    </xf>
    <xf numFmtId="165" fontId="4" fillId="5" borderId="101" xfId="0" applyNumberFormat="1" applyFont="1" applyFill="1" applyBorder="1" applyAlignment="1" applyProtection="1">
      <alignment horizontal="center" vertical="top" wrapText="1"/>
      <protection locked="0"/>
    </xf>
    <xf numFmtId="165" fontId="4" fillId="2" borderId="101" xfId="0" applyNumberFormat="1" applyFont="1" applyFill="1" applyBorder="1" applyAlignment="1" applyProtection="1">
      <alignment horizontal="center" vertical="top" wrapText="1"/>
      <protection locked="0"/>
    </xf>
    <xf numFmtId="165" fontId="14" fillId="0" borderId="0" xfId="0" applyNumberFormat="1" applyFont="1" applyAlignment="1" applyProtection="1">
      <alignment horizontal="center" vertical="top" wrapText="1"/>
    </xf>
    <xf numFmtId="0" fontId="6" fillId="4" borderId="10" xfId="0" applyFont="1" applyFill="1" applyBorder="1" applyAlignment="1" applyProtection="1">
      <alignment horizontal="center" wrapText="1"/>
    </xf>
    <xf numFmtId="0" fontId="6" fillId="4" borderId="11" xfId="0" applyFont="1" applyFill="1" applyBorder="1" applyAlignment="1" applyProtection="1">
      <alignment horizontal="center" wrapText="1"/>
    </xf>
    <xf numFmtId="0" fontId="6" fillId="4" borderId="35" xfId="0" applyFont="1" applyFill="1" applyBorder="1" applyAlignment="1" applyProtection="1">
      <alignment horizontal="center" wrapText="1"/>
    </xf>
    <xf numFmtId="0" fontId="31" fillId="0" borderId="10" xfId="11" applyFont="1" applyFill="1" applyBorder="1" applyAlignment="1" applyProtection="1">
      <alignment horizontal="center" vertical="center"/>
      <protection locked="0"/>
    </xf>
    <xf numFmtId="0" fontId="31" fillId="0" borderId="11" xfId="11" applyFont="1" applyFill="1" applyBorder="1" applyAlignment="1" applyProtection="1">
      <alignment horizontal="center" vertical="center"/>
      <protection locked="0"/>
    </xf>
    <xf numFmtId="0" fontId="31" fillId="0" borderId="35" xfId="11" applyFont="1" applyFill="1" applyBorder="1" applyAlignment="1" applyProtection="1">
      <alignment horizontal="center" vertical="center"/>
      <protection locked="0"/>
    </xf>
    <xf numFmtId="0" fontId="11" fillId="4" borderId="175" xfId="0" applyNumberFormat="1" applyFont="1" applyFill="1" applyBorder="1" applyAlignment="1" applyProtection="1">
      <alignment vertical="top"/>
      <protection hidden="1"/>
    </xf>
    <xf numFmtId="0" fontId="11" fillId="4" borderId="176" xfId="0" applyNumberFormat="1" applyFont="1" applyFill="1" applyBorder="1" applyAlignment="1" applyProtection="1">
      <alignment vertical="top"/>
      <protection hidden="1"/>
    </xf>
    <xf numFmtId="0" fontId="11" fillId="4" borderId="37" xfId="0" applyNumberFormat="1" applyFont="1" applyFill="1" applyBorder="1" applyAlignment="1" applyProtection="1">
      <alignment vertical="top"/>
      <protection hidden="1"/>
    </xf>
    <xf numFmtId="0" fontId="11" fillId="4" borderId="77" xfId="0" applyNumberFormat="1" applyFont="1" applyFill="1" applyBorder="1" applyAlignment="1" applyProtection="1">
      <alignment vertical="top"/>
      <protection hidden="1"/>
    </xf>
    <xf numFmtId="0" fontId="14" fillId="4" borderId="17" xfId="0" applyNumberFormat="1" applyFont="1" applyFill="1" applyBorder="1" applyAlignment="1" applyProtection="1">
      <alignment horizontal="right" vertical="top"/>
      <protection hidden="1"/>
    </xf>
    <xf numFmtId="0" fontId="14" fillId="4" borderId="18" xfId="0" applyNumberFormat="1" applyFont="1" applyFill="1" applyBorder="1" applyAlignment="1" applyProtection="1">
      <alignment horizontal="right" vertical="top"/>
      <protection hidden="1"/>
    </xf>
    <xf numFmtId="0" fontId="11" fillId="4" borderId="17" xfId="0" applyNumberFormat="1" applyFont="1" applyFill="1" applyBorder="1" applyAlignment="1" applyProtection="1">
      <alignment vertical="top"/>
      <protection hidden="1"/>
    </xf>
    <xf numFmtId="0" fontId="11" fillId="4" borderId="18" xfId="0" applyNumberFormat="1" applyFont="1" applyFill="1" applyBorder="1" applyAlignment="1" applyProtection="1">
      <alignment vertical="top"/>
      <protection hidden="1"/>
    </xf>
    <xf numFmtId="0" fontId="11" fillId="0" borderId="0" xfId="0" applyNumberFormat="1" applyFont="1" applyFill="1" applyBorder="1" applyAlignment="1" applyProtection="1">
      <alignment vertical="top"/>
      <protection hidden="1"/>
    </xf>
    <xf numFmtId="0" fontId="11" fillId="4" borderId="28" xfId="0" applyNumberFormat="1" applyFont="1" applyFill="1" applyBorder="1" applyAlignment="1" applyProtection="1">
      <alignment vertical="top"/>
      <protection hidden="1"/>
    </xf>
    <xf numFmtId="0" fontId="11" fillId="4" borderId="184" xfId="0" applyNumberFormat="1" applyFont="1" applyFill="1" applyBorder="1" applyAlignment="1" applyProtection="1">
      <alignment vertical="top"/>
      <protection hidden="1"/>
    </xf>
    <xf numFmtId="0" fontId="11" fillId="4" borderId="68" xfId="0" applyNumberFormat="1" applyFont="1" applyFill="1" applyBorder="1" applyAlignment="1" applyProtection="1">
      <alignment vertical="top"/>
      <protection hidden="1"/>
    </xf>
    <xf numFmtId="0" fontId="11" fillId="4" borderId="63" xfId="0" applyNumberFormat="1" applyFont="1" applyFill="1" applyBorder="1" applyAlignment="1" applyProtection="1">
      <alignment vertical="top"/>
      <protection hidden="1"/>
    </xf>
    <xf numFmtId="165" fontId="11" fillId="4" borderId="10" xfId="0" applyNumberFormat="1" applyFont="1" applyFill="1" applyBorder="1" applyAlignment="1" applyProtection="1">
      <alignment horizontal="center"/>
    </xf>
    <xf numFmtId="165" fontId="11" fillId="4" borderId="11" xfId="0" applyNumberFormat="1" applyFont="1" applyFill="1" applyBorder="1" applyAlignment="1" applyProtection="1">
      <alignment horizontal="center"/>
    </xf>
    <xf numFmtId="165" fontId="11" fillId="4" borderId="35" xfId="0" applyNumberFormat="1" applyFont="1" applyFill="1" applyBorder="1" applyAlignment="1" applyProtection="1">
      <alignment horizontal="center"/>
    </xf>
    <xf numFmtId="0" fontId="11" fillId="4" borderId="177" xfId="0" applyNumberFormat="1" applyFont="1" applyFill="1" applyBorder="1" applyAlignment="1" applyProtection="1">
      <alignment vertical="top"/>
      <protection hidden="1"/>
    </xf>
    <xf numFmtId="0" fontId="11" fillId="4" borderId="178" xfId="0" applyNumberFormat="1" applyFont="1" applyFill="1" applyBorder="1" applyAlignment="1" applyProtection="1">
      <alignment vertical="top"/>
      <protection hidden="1"/>
    </xf>
    <xf numFmtId="0" fontId="11" fillId="4" borderId="179" xfId="0" applyNumberFormat="1" applyFont="1" applyFill="1" applyBorder="1" applyAlignment="1" applyProtection="1">
      <alignment vertical="top"/>
      <protection hidden="1"/>
    </xf>
    <xf numFmtId="0" fontId="11" fillId="4" borderId="180" xfId="0" applyNumberFormat="1" applyFont="1" applyFill="1" applyBorder="1" applyAlignment="1" applyProtection="1">
      <alignment vertical="top"/>
      <protection hidden="1"/>
    </xf>
    <xf numFmtId="0" fontId="11" fillId="4" borderId="181" xfId="0" applyNumberFormat="1" applyFont="1" applyFill="1" applyBorder="1" applyAlignment="1" applyProtection="1">
      <alignment vertical="top"/>
      <protection hidden="1"/>
    </xf>
    <xf numFmtId="0" fontId="11" fillId="4" borderId="130" xfId="0" applyNumberFormat="1" applyFont="1" applyFill="1" applyBorder="1" applyAlignment="1" applyProtection="1">
      <alignment vertical="top"/>
      <protection hidden="1"/>
    </xf>
    <xf numFmtId="0" fontId="11" fillId="4" borderId="56" xfId="0" applyNumberFormat="1" applyFont="1" applyFill="1" applyBorder="1" applyAlignment="1" applyProtection="1">
      <alignment vertical="top"/>
      <protection hidden="1"/>
    </xf>
    <xf numFmtId="0" fontId="11" fillId="4" borderId="182" xfId="0" applyNumberFormat="1" applyFont="1" applyFill="1" applyBorder="1" applyAlignment="1" applyProtection="1">
      <alignment vertical="top"/>
      <protection hidden="1"/>
    </xf>
    <xf numFmtId="0" fontId="11" fillId="4" borderId="183" xfId="0" applyNumberFormat="1" applyFont="1" applyFill="1" applyBorder="1" applyAlignment="1" applyProtection="1">
      <alignment vertical="top"/>
      <protection hidden="1"/>
    </xf>
    <xf numFmtId="0" fontId="11" fillId="4" borderId="129" xfId="0" applyNumberFormat="1" applyFont="1" applyFill="1" applyBorder="1" applyAlignment="1" applyProtection="1">
      <alignment vertical="top"/>
      <protection hidden="1"/>
    </xf>
    <xf numFmtId="0" fontId="6" fillId="4" borderId="10"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6" fillId="4" borderId="35" xfId="0" applyFont="1" applyFill="1" applyBorder="1" applyAlignment="1" applyProtection="1">
      <alignment horizontal="center"/>
      <protection hidden="1"/>
    </xf>
    <xf numFmtId="0" fontId="6" fillId="3" borderId="10" xfId="0" applyFont="1" applyFill="1" applyBorder="1" applyAlignment="1" applyProtection="1">
      <alignment horizontal="center" wrapText="1"/>
    </xf>
    <xf numFmtId="0" fontId="6" fillId="3" borderId="11" xfId="0" applyFont="1" applyFill="1" applyBorder="1" applyAlignment="1" applyProtection="1">
      <alignment horizontal="center" wrapText="1"/>
    </xf>
    <xf numFmtId="0" fontId="6" fillId="3" borderId="35" xfId="0" applyFont="1" applyFill="1" applyBorder="1" applyAlignment="1" applyProtection="1">
      <alignment horizontal="center" wrapText="1"/>
    </xf>
    <xf numFmtId="0" fontId="6" fillId="3" borderId="28" xfId="0" applyFont="1" applyFill="1" applyBorder="1" applyAlignment="1" applyProtection="1">
      <alignment horizontal="center" wrapText="1"/>
    </xf>
    <xf numFmtId="0" fontId="6" fillId="3" borderId="20" xfId="0" applyFont="1" applyFill="1" applyBorder="1" applyAlignment="1" applyProtection="1">
      <alignment horizontal="center" wrapText="1"/>
    </xf>
    <xf numFmtId="0" fontId="6" fillId="3" borderId="21" xfId="0" applyFont="1" applyFill="1" applyBorder="1" applyAlignment="1" applyProtection="1">
      <alignment horizontal="center" wrapText="1"/>
    </xf>
    <xf numFmtId="0" fontId="11" fillId="4" borderId="185" xfId="0" applyNumberFormat="1" applyFont="1" applyFill="1" applyBorder="1" applyAlignment="1" applyProtection="1">
      <alignment vertical="top"/>
      <protection hidden="1"/>
    </xf>
    <xf numFmtId="0" fontId="11" fillId="4" borderId="186" xfId="0" applyNumberFormat="1" applyFont="1" applyFill="1" applyBorder="1" applyAlignment="1" applyProtection="1">
      <alignment vertical="top"/>
      <protection hidden="1"/>
    </xf>
    <xf numFmtId="0" fontId="11" fillId="4" borderId="187" xfId="0" applyNumberFormat="1" applyFont="1" applyFill="1" applyBorder="1" applyAlignment="1" applyProtection="1">
      <alignment vertical="top"/>
      <protection hidden="1"/>
    </xf>
    <xf numFmtId="0" fontId="11" fillId="4" borderId="188" xfId="0" applyNumberFormat="1" applyFont="1" applyFill="1" applyBorder="1" applyAlignment="1" applyProtection="1">
      <alignment vertical="top"/>
      <protection hidden="1"/>
    </xf>
    <xf numFmtId="0" fontId="21" fillId="0" borderId="0" xfId="0" applyFont="1" applyFill="1" applyBorder="1" applyAlignment="1" applyProtection="1">
      <alignment horizontal="left" vertical="top"/>
    </xf>
    <xf numFmtId="2" fontId="14"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xf>
    <xf numFmtId="2" fontId="14" fillId="0" borderId="0" xfId="0" applyNumberFormat="1"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14" fillId="4" borderId="98" xfId="0" applyFont="1" applyFill="1" applyBorder="1" applyAlignment="1" applyProtection="1">
      <alignment horizontal="center" vertical="center" wrapText="1"/>
    </xf>
    <xf numFmtId="0" fontId="14" fillId="4" borderId="78" xfId="0" applyFont="1" applyFill="1" applyBorder="1" applyAlignment="1" applyProtection="1">
      <alignment horizontal="center" vertical="center" wrapText="1"/>
    </xf>
    <xf numFmtId="0" fontId="14" fillId="4" borderId="37" xfId="0" applyFont="1" applyFill="1" applyBorder="1" applyAlignment="1" applyProtection="1">
      <alignment horizontal="center" vertical="center" wrapText="1"/>
    </xf>
    <xf numFmtId="0" fontId="14" fillId="4" borderId="14" xfId="0" applyFont="1" applyFill="1" applyBorder="1" applyAlignment="1" applyProtection="1">
      <alignment horizontal="center" vertical="center" wrapText="1"/>
    </xf>
    <xf numFmtId="0" fontId="14" fillId="4" borderId="75" xfId="0" applyFont="1" applyFill="1" applyBorder="1" applyAlignment="1" applyProtection="1">
      <alignment horizontal="center" vertical="center" wrapText="1"/>
    </xf>
    <xf numFmtId="0" fontId="14" fillId="4" borderId="97" xfId="0" applyFont="1" applyFill="1" applyBorder="1" applyAlignment="1" applyProtection="1">
      <alignment horizontal="center" vertical="center" wrapText="1"/>
    </xf>
    <xf numFmtId="0" fontId="14" fillId="4" borderId="94" xfId="0" applyFont="1" applyFill="1" applyBorder="1" applyAlignment="1" applyProtection="1">
      <alignment horizontal="center" vertical="center"/>
    </xf>
    <xf numFmtId="0" fontId="14" fillId="4" borderId="1" xfId="0" applyFont="1" applyFill="1" applyBorder="1" applyAlignment="1" applyProtection="1">
      <alignment horizontal="center" vertical="center"/>
    </xf>
    <xf numFmtId="0" fontId="14" fillId="4" borderId="93" xfId="0" applyFont="1" applyFill="1" applyBorder="1" applyAlignment="1" applyProtection="1">
      <alignment horizontal="center" vertical="center"/>
    </xf>
    <xf numFmtId="0" fontId="14" fillId="4" borderId="139" xfId="0" applyFont="1" applyFill="1" applyBorder="1" applyAlignment="1" applyProtection="1">
      <alignment horizontal="center" vertical="center"/>
    </xf>
    <xf numFmtId="0" fontId="14" fillId="4" borderId="4" xfId="0" applyFont="1" applyFill="1" applyBorder="1" applyAlignment="1" applyProtection="1">
      <alignment horizontal="center" vertical="center"/>
    </xf>
    <xf numFmtId="0" fontId="14" fillId="4" borderId="140" xfId="0" applyFont="1" applyFill="1" applyBorder="1" applyAlignment="1" applyProtection="1">
      <alignment horizontal="center" vertical="center"/>
    </xf>
    <xf numFmtId="0" fontId="14" fillId="4" borderId="94" xfId="0" applyFont="1" applyFill="1" applyBorder="1" applyAlignment="1" applyProtection="1">
      <alignment horizontal="center" vertical="distributed"/>
    </xf>
    <xf numFmtId="0" fontId="14" fillId="4" borderId="1" xfId="0" applyFont="1" applyFill="1" applyBorder="1" applyAlignment="1" applyProtection="1">
      <alignment horizontal="center" vertical="distributed"/>
    </xf>
    <xf numFmtId="0" fontId="14" fillId="4" borderId="93" xfId="0" applyFont="1" applyFill="1" applyBorder="1" applyAlignment="1" applyProtection="1">
      <alignment horizontal="center" vertical="distributed"/>
    </xf>
    <xf numFmtId="0" fontId="51" fillId="0" borderId="0" xfId="0" applyFont="1" applyAlignment="1">
      <alignment horizontal="center"/>
    </xf>
    <xf numFmtId="0" fontId="11" fillId="15" borderId="10" xfId="0" applyFont="1" applyFill="1" applyBorder="1" applyAlignment="1" applyProtection="1">
      <alignment horizontal="center" vertical="center"/>
      <protection locked="0"/>
    </xf>
    <xf numFmtId="0" fontId="11" fillId="15" borderId="11" xfId="0" applyFont="1" applyFill="1" applyBorder="1" applyAlignment="1" applyProtection="1">
      <alignment horizontal="center" vertical="center"/>
      <protection locked="0"/>
    </xf>
    <xf numFmtId="0" fontId="11" fillId="15" borderId="35" xfId="0" applyFont="1" applyFill="1" applyBorder="1" applyAlignment="1" applyProtection="1">
      <alignment horizontal="center" vertical="center"/>
      <protection locked="0"/>
    </xf>
    <xf numFmtId="0" fontId="11" fillId="15" borderId="12" xfId="0" applyFont="1" applyFill="1" applyBorder="1" applyAlignment="1" applyProtection="1">
      <alignment horizontal="center" vertical="center"/>
      <protection locked="0"/>
    </xf>
    <xf numFmtId="0" fontId="5" fillId="9" borderId="41" xfId="0" applyFont="1" applyFill="1" applyBorder="1" applyAlignment="1" applyProtection="1">
      <alignment horizontal="center"/>
      <protection locked="0"/>
    </xf>
    <xf numFmtId="0" fontId="5" fillId="9" borderId="60" xfId="0" applyFont="1" applyFill="1" applyBorder="1" applyAlignment="1" applyProtection="1">
      <alignment horizontal="center"/>
      <protection locked="0"/>
    </xf>
    <xf numFmtId="0" fontId="5" fillId="9" borderId="47" xfId="0" applyFont="1" applyFill="1" applyBorder="1" applyAlignment="1" applyProtection="1">
      <alignment horizontal="center"/>
      <protection locked="0"/>
    </xf>
    <xf numFmtId="0" fontId="14" fillId="5" borderId="41" xfId="0" applyFont="1" applyFill="1" applyBorder="1" applyAlignment="1" applyProtection="1">
      <alignment horizontal="center"/>
      <protection locked="0"/>
    </xf>
    <xf numFmtId="0" fontId="14" fillId="5" borderId="47" xfId="0" applyFont="1" applyFill="1" applyBorder="1" applyAlignment="1" applyProtection="1">
      <alignment horizontal="center"/>
      <protection locked="0"/>
    </xf>
    <xf numFmtId="0" fontId="11" fillId="9" borderId="10" xfId="0" applyFont="1" applyFill="1" applyBorder="1" applyAlignment="1" applyProtection="1">
      <alignment horizontal="center" vertical="center"/>
      <protection locked="0"/>
    </xf>
    <xf numFmtId="0" fontId="11" fillId="9" borderId="11" xfId="0" applyFont="1" applyFill="1" applyBorder="1" applyAlignment="1" applyProtection="1">
      <alignment horizontal="center" vertical="center"/>
      <protection locked="0"/>
    </xf>
    <xf numFmtId="0" fontId="11" fillId="9" borderId="35" xfId="0" applyFont="1" applyFill="1" applyBorder="1" applyAlignment="1" applyProtection="1">
      <alignment horizontal="center" vertical="center"/>
      <protection locked="0"/>
    </xf>
    <xf numFmtId="0" fontId="11" fillId="5" borderId="10" xfId="8" applyFont="1" applyFill="1" applyBorder="1" applyAlignment="1" applyProtection="1">
      <alignment horizontal="right" vertical="center" wrapText="1"/>
    </xf>
    <xf numFmtId="0" fontId="11" fillId="5" borderId="11" xfId="8" applyFont="1" applyFill="1" applyBorder="1" applyAlignment="1" applyProtection="1">
      <alignment horizontal="right" vertical="center" wrapText="1"/>
    </xf>
    <xf numFmtId="0" fontId="51" fillId="0" borderId="28" xfId="0" applyFont="1" applyBorder="1" applyAlignment="1" applyProtection="1">
      <alignment horizontal="center" vertical="center" wrapText="1"/>
    </xf>
    <xf numFmtId="0" fontId="51" fillId="0" borderId="20" xfId="0" applyFont="1" applyBorder="1" applyAlignment="1" applyProtection="1">
      <alignment horizontal="center" vertical="center" wrapText="1"/>
    </xf>
    <xf numFmtId="0" fontId="51" fillId="0" borderId="21" xfId="0" applyFont="1" applyBorder="1" applyAlignment="1" applyProtection="1">
      <alignment horizontal="center" vertical="center" wrapText="1"/>
    </xf>
    <xf numFmtId="0" fontId="51" fillId="0" borderId="22" xfId="0" applyFont="1" applyBorder="1" applyAlignment="1" applyProtection="1">
      <alignment horizontal="center" vertical="center"/>
      <protection locked="0"/>
    </xf>
    <xf numFmtId="0" fontId="51" fillId="0" borderId="15" xfId="0" applyFont="1" applyBorder="1" applyAlignment="1" applyProtection="1">
      <alignment horizontal="center" vertical="center"/>
      <protection locked="0"/>
    </xf>
    <xf numFmtId="0" fontId="51" fillId="0" borderId="29" xfId="0" applyFont="1" applyBorder="1" applyAlignment="1" applyProtection="1">
      <alignment horizontal="center" vertical="center"/>
      <protection locked="0"/>
    </xf>
    <xf numFmtId="0" fontId="49" fillId="0" borderId="0" xfId="0" applyFont="1" applyBorder="1" applyAlignment="1" applyProtection="1">
      <alignment horizontal="center" vertical="center" wrapText="1"/>
    </xf>
    <xf numFmtId="0" fontId="49" fillId="0" borderId="0" xfId="0" applyFont="1" applyBorder="1" applyAlignment="1" applyProtection="1">
      <alignment horizontal="center" vertical="center"/>
    </xf>
    <xf numFmtId="0" fontId="5" fillId="9" borderId="40" xfId="0" applyFont="1" applyFill="1" applyBorder="1" applyAlignment="1" applyProtection="1">
      <alignment horizontal="center"/>
      <protection locked="0"/>
    </xf>
    <xf numFmtId="0" fontId="5" fillId="9" borderId="19" xfId="0" applyFont="1" applyFill="1" applyBorder="1" applyAlignment="1" applyProtection="1">
      <alignment horizontal="center"/>
      <protection locked="0"/>
    </xf>
    <xf numFmtId="0" fontId="5" fillId="9" borderId="46" xfId="0" applyFont="1" applyFill="1" applyBorder="1" applyAlignment="1" applyProtection="1">
      <alignment horizontal="center"/>
      <protection locked="0"/>
    </xf>
    <xf numFmtId="0" fontId="11" fillId="5" borderId="10" xfId="0" applyFont="1" applyFill="1" applyBorder="1" applyAlignment="1" applyProtection="1">
      <alignment horizontal="center" vertical="center"/>
      <protection locked="0"/>
    </xf>
    <xf numFmtId="0" fontId="11" fillId="5" borderId="35" xfId="0" applyFont="1" applyFill="1" applyBorder="1" applyAlignment="1" applyProtection="1">
      <alignment horizontal="center" vertical="center"/>
      <protection locked="0"/>
    </xf>
    <xf numFmtId="0" fontId="5" fillId="5" borderId="40" xfId="8" applyFont="1" applyFill="1" applyBorder="1" applyAlignment="1" applyProtection="1">
      <alignment horizontal="center" vertical="center"/>
      <protection locked="0"/>
    </xf>
    <xf numFmtId="0" fontId="5" fillId="5" borderId="46" xfId="8" applyFont="1" applyFill="1" applyBorder="1" applyAlignment="1" applyProtection="1">
      <alignment horizontal="center" vertical="center"/>
      <protection locked="0"/>
    </xf>
    <xf numFmtId="0" fontId="5" fillId="9" borderId="40" xfId="8" applyFont="1" applyFill="1" applyBorder="1" applyAlignment="1" applyProtection="1">
      <alignment horizontal="center" vertical="center"/>
      <protection locked="0"/>
    </xf>
    <xf numFmtId="0" fontId="5" fillId="9" borderId="19" xfId="8" applyFont="1" applyFill="1" applyBorder="1" applyAlignment="1" applyProtection="1">
      <alignment horizontal="center" vertical="center"/>
      <protection locked="0"/>
    </xf>
    <xf numFmtId="0" fontId="5" fillId="9" borderId="46" xfId="8" applyFont="1" applyFill="1" applyBorder="1" applyAlignment="1" applyProtection="1">
      <alignment horizontal="center" vertical="center"/>
      <protection locked="0"/>
    </xf>
    <xf numFmtId="0" fontId="11" fillId="9" borderId="12" xfId="0" applyFont="1" applyFill="1" applyBorder="1" applyAlignment="1" applyProtection="1">
      <alignment horizontal="center" vertical="center"/>
      <protection locked="0"/>
    </xf>
    <xf numFmtId="0" fontId="14" fillId="0" borderId="28" xfId="0" applyFont="1" applyBorder="1" applyAlignment="1" applyProtection="1">
      <alignment horizontal="center"/>
    </xf>
    <xf numFmtId="0" fontId="14" fillId="0" borderId="20" xfId="0" applyFont="1" applyBorder="1" applyAlignment="1" applyProtection="1">
      <alignment horizontal="center"/>
    </xf>
    <xf numFmtId="0" fontId="14" fillId="0" borderId="21" xfId="0" applyFont="1" applyBorder="1" applyAlignment="1" applyProtection="1">
      <alignment horizontal="center"/>
    </xf>
    <xf numFmtId="0" fontId="14" fillId="0" borderId="22" xfId="0" applyFont="1" applyBorder="1" applyAlignment="1" applyProtection="1">
      <alignment horizontal="center"/>
    </xf>
    <xf numFmtId="0" fontId="14" fillId="0" borderId="15" xfId="0" applyFont="1" applyBorder="1" applyAlignment="1" applyProtection="1">
      <alignment horizontal="center"/>
    </xf>
    <xf numFmtId="0" fontId="14" fillId="0" borderId="29" xfId="0" applyFont="1" applyBorder="1" applyAlignment="1" applyProtection="1">
      <alignment horizontal="center"/>
    </xf>
    <xf numFmtId="0" fontId="6" fillId="0" borderId="10" xfId="8" applyFont="1" applyBorder="1" applyAlignment="1" applyProtection="1">
      <alignment horizontal="center" vertical="center"/>
    </xf>
    <xf numFmtId="0" fontId="6" fillId="0" borderId="11" xfId="8" applyFont="1" applyBorder="1" applyAlignment="1" applyProtection="1">
      <alignment horizontal="center" vertical="center"/>
    </xf>
    <xf numFmtId="0" fontId="6" fillId="0" borderId="35" xfId="8" applyFont="1" applyBorder="1" applyAlignment="1" applyProtection="1">
      <alignment horizontal="center" vertical="center"/>
    </xf>
    <xf numFmtId="0" fontId="11" fillId="5" borderId="10" xfId="0" applyFont="1" applyFill="1" applyBorder="1" applyAlignment="1" applyProtection="1">
      <alignment horizontal="right" vertical="center"/>
    </xf>
    <xf numFmtId="0" fontId="11" fillId="5" borderId="11" xfId="0" applyFont="1" applyFill="1" applyBorder="1" applyAlignment="1" applyProtection="1">
      <alignment horizontal="right" vertical="center"/>
    </xf>
    <xf numFmtId="0" fontId="14" fillId="5" borderId="11" xfId="0" applyFont="1" applyFill="1" applyBorder="1" applyAlignment="1" applyProtection="1">
      <alignment horizontal="center" vertical="center"/>
    </xf>
    <xf numFmtId="0" fontId="14" fillId="5" borderId="35" xfId="0" applyFont="1" applyFill="1" applyBorder="1" applyAlignment="1" applyProtection="1">
      <alignment horizontal="center" vertical="center"/>
    </xf>
    <xf numFmtId="0" fontId="11" fillId="0" borderId="10" xfId="0" applyFont="1" applyFill="1" applyBorder="1" applyAlignment="1" applyProtection="1">
      <alignment horizontal="right" vertical="center"/>
    </xf>
    <xf numFmtId="0" fontId="11" fillId="0" borderId="11" xfId="0" applyFont="1" applyFill="1" applyBorder="1" applyAlignment="1" applyProtection="1">
      <alignment horizontal="right" vertical="center"/>
    </xf>
    <xf numFmtId="0" fontId="11" fillId="5" borderId="30" xfId="0" applyFont="1" applyFill="1" applyBorder="1" applyAlignment="1">
      <alignment horizontal="right" wrapText="1"/>
    </xf>
    <xf numFmtId="0" fontId="11" fillId="5" borderId="31" xfId="0" applyFont="1" applyFill="1" applyBorder="1" applyAlignment="1">
      <alignment horizontal="right" wrapText="1"/>
    </xf>
    <xf numFmtId="174" fontId="14" fillId="0" borderId="31" xfId="0" applyNumberFormat="1" applyFont="1" applyBorder="1" applyAlignment="1" applyProtection="1">
      <alignment horizontal="left"/>
      <protection locked="0"/>
    </xf>
    <xf numFmtId="174" fontId="14" fillId="0" borderId="36" xfId="0" applyNumberFormat="1" applyFont="1" applyBorder="1" applyAlignment="1" applyProtection="1">
      <alignment horizontal="left"/>
      <protection locked="0"/>
    </xf>
    <xf numFmtId="0" fontId="11" fillId="5" borderId="68" xfId="0" applyFont="1" applyFill="1" applyBorder="1" applyAlignment="1">
      <alignment horizontal="right" vertical="center" wrapText="1"/>
    </xf>
    <xf numFmtId="0" fontId="11" fillId="5" borderId="63" xfId="0" applyFont="1" applyFill="1" applyBorder="1" applyAlignment="1">
      <alignment horizontal="right" vertical="center" wrapText="1"/>
    </xf>
    <xf numFmtId="0" fontId="14" fillId="0" borderId="81" xfId="0" applyFont="1" applyBorder="1" applyAlignment="1" applyProtection="1">
      <alignment horizontal="center"/>
      <protection locked="0"/>
    </xf>
    <xf numFmtId="0" fontId="14" fillId="0" borderId="47" xfId="0" applyFont="1" applyBorder="1" applyAlignment="1" applyProtection="1">
      <alignment horizontal="center"/>
      <protection locked="0"/>
    </xf>
    <xf numFmtId="0" fontId="11" fillId="5" borderId="106" xfId="0" applyFont="1" applyFill="1" applyBorder="1" applyAlignment="1">
      <alignment horizontal="right" wrapText="1"/>
    </xf>
    <xf numFmtId="0" fontId="11" fillId="5" borderId="100" xfId="0" applyFont="1" applyFill="1" applyBorder="1" applyAlignment="1">
      <alignment horizontal="right" wrapText="1"/>
    </xf>
    <xf numFmtId="0" fontId="14" fillId="0" borderId="100" xfId="0" applyFont="1" applyBorder="1" applyAlignment="1" applyProtection="1">
      <alignment horizontal="left"/>
      <protection locked="0"/>
    </xf>
    <xf numFmtId="0" fontId="14" fillId="0" borderId="189" xfId="0" applyFont="1" applyBorder="1" applyAlignment="1" applyProtection="1">
      <alignment horizontal="left"/>
      <protection locked="0"/>
    </xf>
    <xf numFmtId="0" fontId="14" fillId="5" borderId="190" xfId="0" applyFont="1" applyFill="1" applyBorder="1" applyAlignment="1" applyProtection="1">
      <alignment horizontal="center" vertical="center"/>
    </xf>
    <xf numFmtId="0" fontId="14" fillId="5" borderId="191" xfId="0" applyFont="1" applyFill="1" applyBorder="1" applyAlignment="1" applyProtection="1">
      <alignment horizontal="center" vertical="center"/>
    </xf>
    <xf numFmtId="0" fontId="14" fillId="5" borderId="192" xfId="0" applyFont="1" applyFill="1" applyBorder="1" applyAlignment="1" applyProtection="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35" xfId="0" applyFont="1" applyFill="1" applyBorder="1" applyAlignment="1">
      <alignment horizontal="center" vertical="center"/>
    </xf>
    <xf numFmtId="0" fontId="11" fillId="5" borderId="37" xfId="0" applyFont="1" applyFill="1" applyBorder="1" applyAlignment="1">
      <alignment horizontal="right" vertical="center" wrapText="1"/>
    </xf>
    <xf numFmtId="0" fontId="11" fillId="5" borderId="14" xfId="0" applyFont="1" applyFill="1" applyBorder="1" applyAlignment="1">
      <alignment horizontal="right" vertical="center" wrapText="1"/>
    </xf>
    <xf numFmtId="0" fontId="14" fillId="0" borderId="77" xfId="0" applyFont="1" applyFill="1" applyBorder="1" applyAlignment="1" applyProtection="1">
      <alignment horizontal="center"/>
      <protection locked="0"/>
    </xf>
    <xf numFmtId="0" fontId="14" fillId="0" borderId="97" xfId="0" applyFont="1" applyFill="1" applyBorder="1" applyAlignment="1" applyProtection="1">
      <alignment horizontal="center"/>
      <protection locked="0"/>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4" fillId="0" borderId="98" xfId="0" applyFont="1" applyBorder="1" applyAlignment="1" applyProtection="1">
      <alignment horizontal="center"/>
      <protection locked="0"/>
    </xf>
    <xf numFmtId="0" fontId="14" fillId="0" borderId="78" xfId="0" applyFont="1" applyBorder="1" applyAlignment="1" applyProtection="1">
      <alignment horizontal="center"/>
      <protection locked="0"/>
    </xf>
    <xf numFmtId="0" fontId="14" fillId="0" borderId="97" xfId="0" applyFont="1" applyBorder="1" applyAlignment="1" applyProtection="1">
      <alignment horizontal="center"/>
      <protection locked="0"/>
    </xf>
    <xf numFmtId="0" fontId="14" fillId="0" borderId="41" xfId="0" applyFont="1" applyBorder="1" applyAlignment="1" applyProtection="1">
      <alignment horizontal="center"/>
      <protection locked="0"/>
    </xf>
    <xf numFmtId="0" fontId="14" fillId="0" borderId="60" xfId="0" applyFont="1" applyBorder="1" applyAlignment="1" applyProtection="1">
      <alignment horizontal="center"/>
      <protection locked="0"/>
    </xf>
    <xf numFmtId="0" fontId="11" fillId="5" borderId="98" xfId="0" applyFont="1" applyFill="1" applyBorder="1" applyAlignment="1">
      <alignment horizontal="center" vertical="center" wrapText="1"/>
    </xf>
    <xf numFmtId="0" fontId="11" fillId="5" borderId="78" xfId="0" applyFont="1" applyFill="1" applyBorder="1" applyAlignment="1">
      <alignment horizontal="center" vertical="center" wrapText="1"/>
    </xf>
    <xf numFmtId="0" fontId="11" fillId="5" borderId="97"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60"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41" xfId="0" applyFont="1" applyFill="1" applyBorder="1" applyAlignment="1">
      <alignment horizontal="right" vertical="center" wrapText="1"/>
    </xf>
    <xf numFmtId="0" fontId="11" fillId="5" borderId="79" xfId="0" applyFont="1" applyFill="1" applyBorder="1" applyAlignment="1">
      <alignment horizontal="right" vertical="center" wrapText="1"/>
    </xf>
    <xf numFmtId="0" fontId="14" fillId="0" borderId="81" xfId="0" applyFont="1" applyFill="1" applyBorder="1" applyAlignment="1" applyProtection="1">
      <alignment horizontal="center"/>
      <protection locked="0"/>
    </xf>
    <xf numFmtId="0" fontId="14" fillId="0" borderId="47" xfId="0" applyFont="1" applyFill="1" applyBorder="1" applyAlignment="1" applyProtection="1">
      <alignment horizontal="center"/>
      <protection locked="0"/>
    </xf>
    <xf numFmtId="0" fontId="12" fillId="5" borderId="28" xfId="0" applyFont="1" applyFill="1" applyBorder="1" applyAlignment="1">
      <alignment horizontal="center" vertical="center"/>
    </xf>
    <xf numFmtId="0" fontId="12" fillId="5" borderId="20" xfId="0" applyFont="1" applyFill="1" applyBorder="1" applyAlignment="1">
      <alignment horizontal="center" vertical="center"/>
    </xf>
    <xf numFmtId="0" fontId="12" fillId="5" borderId="21" xfId="0" applyFont="1" applyFill="1" applyBorder="1" applyAlignment="1">
      <alignment horizontal="center" vertical="center"/>
    </xf>
    <xf numFmtId="0" fontId="11" fillId="0" borderId="0" xfId="0" applyFont="1" applyFill="1" applyBorder="1" applyAlignment="1">
      <alignment horizontal="center"/>
    </xf>
    <xf numFmtId="0" fontId="11" fillId="5" borderId="10" xfId="8" applyFont="1" applyFill="1" applyBorder="1" applyAlignment="1" applyProtection="1">
      <alignment horizontal="center" vertical="center" wrapText="1"/>
      <protection locked="0"/>
    </xf>
    <xf numFmtId="0" fontId="11" fillId="5" borderId="11" xfId="8" applyFont="1" applyFill="1" applyBorder="1" applyAlignment="1" applyProtection="1">
      <alignment horizontal="center" vertical="center" wrapText="1"/>
      <protection locked="0"/>
    </xf>
    <xf numFmtId="0" fontId="11" fillId="5" borderId="35" xfId="8" applyFont="1" applyFill="1" applyBorder="1" applyAlignment="1" applyProtection="1">
      <alignment horizontal="center" vertical="center" wrapText="1"/>
      <protection locked="0"/>
    </xf>
    <xf numFmtId="0" fontId="6" fillId="4" borderId="20" xfId="8" applyFont="1" applyFill="1" applyBorder="1" applyAlignment="1" applyProtection="1">
      <alignment horizontal="center" vertical="center" wrapText="1"/>
      <protection locked="0"/>
    </xf>
    <xf numFmtId="0" fontId="6" fillId="4" borderId="15" xfId="8" applyFont="1" applyFill="1" applyBorder="1" applyAlignment="1" applyProtection="1">
      <alignment horizontal="center" vertical="center" wrapText="1"/>
      <protection locked="0"/>
    </xf>
    <xf numFmtId="0" fontId="46" fillId="0" borderId="10" xfId="0" applyFont="1" applyFill="1" applyBorder="1" applyAlignment="1" applyProtection="1">
      <alignment horizontal="center"/>
      <protection locked="0"/>
    </xf>
    <xf numFmtId="0" fontId="46" fillId="0" borderId="11" xfId="0" applyFont="1" applyFill="1" applyBorder="1" applyAlignment="1" applyProtection="1">
      <alignment horizontal="center"/>
      <protection locked="0"/>
    </xf>
    <xf numFmtId="0" fontId="46" fillId="0" borderId="35" xfId="0" applyFont="1" applyFill="1" applyBorder="1" applyAlignment="1" applyProtection="1">
      <alignment horizontal="center"/>
      <protection locked="0"/>
    </xf>
    <xf numFmtId="0" fontId="11" fillId="4" borderId="10" xfId="0" applyFont="1" applyFill="1" applyBorder="1" applyAlignment="1" applyProtection="1">
      <alignment horizontal="center" vertical="center"/>
      <protection locked="0"/>
    </xf>
    <xf numFmtId="0" fontId="11" fillId="4" borderId="50" xfId="0" applyFont="1" applyFill="1" applyBorder="1" applyAlignment="1" applyProtection="1">
      <alignment horizontal="center" vertical="center"/>
      <protection locked="0"/>
    </xf>
    <xf numFmtId="0" fontId="22" fillId="4" borderId="13"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wrapText="1"/>
      <protection hidden="1"/>
    </xf>
    <xf numFmtId="0" fontId="6" fillId="4" borderId="53" xfId="0" applyFont="1" applyFill="1" applyBorder="1" applyAlignment="1" applyProtection="1">
      <alignment horizontal="center" vertical="center" wrapText="1"/>
      <protection hidden="1"/>
    </xf>
    <xf numFmtId="0" fontId="12" fillId="4" borderId="16" xfId="0" applyFont="1" applyFill="1" applyBorder="1" applyAlignment="1">
      <alignment horizontal="center" vertical="center" wrapText="1"/>
    </xf>
    <xf numFmtId="0" fontId="12" fillId="4" borderId="193" xfId="0" applyFont="1" applyFill="1" applyBorder="1" applyAlignment="1">
      <alignment horizontal="center" vertical="center" wrapText="1"/>
    </xf>
    <xf numFmtId="0" fontId="6" fillId="4" borderId="28" xfId="0" applyFont="1" applyFill="1" applyBorder="1" applyAlignment="1" applyProtection="1">
      <alignment horizontal="center" vertical="center" wrapText="1"/>
    </xf>
    <xf numFmtId="0" fontId="6" fillId="4" borderId="21" xfId="0" applyFont="1" applyFill="1" applyBorder="1" applyAlignment="1" applyProtection="1">
      <alignment horizontal="center" vertical="center" wrapText="1"/>
    </xf>
    <xf numFmtId="0" fontId="6" fillId="4" borderId="22" xfId="0" applyFont="1" applyFill="1" applyBorder="1" applyAlignment="1" applyProtection="1">
      <alignment horizontal="center" vertical="center" wrapText="1"/>
    </xf>
    <xf numFmtId="0" fontId="6" fillId="4" borderId="29" xfId="0" applyFont="1" applyFill="1" applyBorder="1" applyAlignment="1" applyProtection="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5" xfId="0" applyFont="1" applyBorder="1" applyAlignment="1">
      <alignment horizontal="center" vertical="center"/>
    </xf>
    <xf numFmtId="0" fontId="6" fillId="4" borderId="16" xfId="0" applyFont="1" applyFill="1" applyBorder="1" applyAlignment="1" applyProtection="1">
      <alignment horizontal="center" vertical="center" wrapText="1"/>
    </xf>
    <xf numFmtId="0" fontId="6" fillId="4" borderId="53" xfId="0" applyFont="1" applyFill="1" applyBorder="1" applyAlignment="1" applyProtection="1">
      <alignment horizontal="center" vertical="center" wrapText="1"/>
    </xf>
    <xf numFmtId="0" fontId="0" fillId="0" borderId="41" xfId="0" applyFill="1" applyBorder="1" applyAlignment="1" applyProtection="1">
      <alignment horizontal="center"/>
      <protection locked="0"/>
    </xf>
    <xf numFmtId="0" fontId="0" fillId="0" borderId="47" xfId="0" applyFill="1" applyBorder="1" applyAlignment="1" applyProtection="1">
      <alignment horizontal="center"/>
      <protection locked="0"/>
    </xf>
    <xf numFmtId="0" fontId="0" fillId="0" borderId="40" xfId="0" applyFill="1" applyBorder="1" applyAlignment="1" applyProtection="1">
      <alignment horizontal="center"/>
      <protection locked="0"/>
    </xf>
    <xf numFmtId="0" fontId="0" fillId="0" borderId="46" xfId="0" applyFill="1" applyBorder="1" applyAlignment="1" applyProtection="1">
      <alignment horizontal="center"/>
      <protection locked="0"/>
    </xf>
    <xf numFmtId="0" fontId="0" fillId="0" borderId="61" xfId="0" applyFill="1" applyBorder="1" applyAlignment="1" applyProtection="1">
      <alignment horizontal="center"/>
      <protection locked="0"/>
    </xf>
    <xf numFmtId="0" fontId="0" fillId="0" borderId="58" xfId="0" applyFill="1" applyBorder="1" applyAlignment="1" applyProtection="1">
      <alignment horizontal="center"/>
      <protection locked="0"/>
    </xf>
    <xf numFmtId="0" fontId="12" fillId="4" borderId="16" xfId="0" applyFont="1" applyFill="1" applyBorder="1" applyAlignment="1" applyProtection="1">
      <alignment horizontal="center" vertical="center" wrapText="1"/>
      <protection hidden="1"/>
    </xf>
    <xf numFmtId="0" fontId="12" fillId="4" borderId="53" xfId="0" applyFont="1" applyFill="1" applyBorder="1" applyAlignment="1" applyProtection="1">
      <alignment horizontal="center" vertical="center" wrapText="1"/>
      <protection hidden="1"/>
    </xf>
    <xf numFmtId="0" fontId="30" fillId="0" borderId="0" xfId="0" applyFont="1" applyFill="1" applyBorder="1" applyAlignment="1">
      <alignment horizontal="left" vertical="center"/>
    </xf>
    <xf numFmtId="0" fontId="30" fillId="0" borderId="4" xfId="0" applyFont="1" applyFill="1" applyBorder="1" applyAlignment="1">
      <alignment horizontal="left" vertical="center"/>
    </xf>
    <xf numFmtId="0" fontId="6" fillId="4" borderId="16" xfId="0" applyFont="1" applyFill="1" applyBorder="1" applyAlignment="1">
      <alignment horizontal="left" vertical="center"/>
    </xf>
    <xf numFmtId="0" fontId="6" fillId="4" borderId="193" xfId="0" applyFont="1" applyFill="1" applyBorder="1" applyAlignment="1">
      <alignment horizontal="left" vertical="center"/>
    </xf>
    <xf numFmtId="0" fontId="12" fillId="4" borderId="16" xfId="0" applyFont="1" applyFill="1" applyBorder="1" applyAlignment="1">
      <alignment horizontal="center" vertical="center"/>
    </xf>
    <xf numFmtId="0" fontId="12" fillId="4" borderId="193" xfId="0" applyFont="1" applyFill="1" applyBorder="1" applyAlignment="1">
      <alignment horizontal="center" vertical="center"/>
    </xf>
    <xf numFmtId="0" fontId="12" fillId="4" borderId="16" xfId="0" applyFont="1" applyFill="1" applyBorder="1" applyAlignment="1" applyProtection="1">
      <alignment horizontal="center" vertical="center" wrapText="1"/>
    </xf>
    <xf numFmtId="0" fontId="12" fillId="4" borderId="107" xfId="0" applyFont="1" applyFill="1" applyBorder="1" applyAlignment="1" applyProtection="1">
      <alignment horizontal="center" vertical="center" wrapText="1"/>
    </xf>
    <xf numFmtId="0" fontId="11" fillId="4" borderId="16" xfId="7" applyFont="1" applyFill="1" applyBorder="1" applyAlignment="1" applyProtection="1">
      <alignment horizontal="center" vertical="center" wrapText="1"/>
    </xf>
    <xf numFmtId="0" fontId="11" fillId="4" borderId="53" xfId="7" applyFont="1" applyFill="1" applyBorder="1" applyAlignment="1" applyProtection="1">
      <alignment horizontal="center" vertical="center" wrapText="1"/>
    </xf>
    <xf numFmtId="0" fontId="12" fillId="4" borderId="107" xfId="0" applyFont="1" applyFill="1" applyBorder="1" applyAlignment="1" applyProtection="1">
      <alignment horizontal="center" vertical="center" wrapText="1"/>
      <protection hidden="1"/>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35" xfId="0" applyFont="1" applyBorder="1" applyAlignment="1" applyProtection="1">
      <alignment horizontal="center" vertical="center"/>
    </xf>
    <xf numFmtId="0" fontId="21" fillId="4" borderId="10" xfId="0" applyFont="1" applyFill="1" applyBorder="1" applyAlignment="1" applyProtection="1">
      <alignment horizontal="left" vertical="center" wrapText="1"/>
      <protection hidden="1"/>
    </xf>
    <xf numFmtId="0" fontId="21" fillId="4" borderId="11" xfId="0" applyFont="1" applyFill="1" applyBorder="1" applyAlignment="1" applyProtection="1">
      <alignment horizontal="left" vertical="center" wrapText="1"/>
      <protection hidden="1"/>
    </xf>
    <xf numFmtId="0" fontId="21" fillId="4" borderId="35" xfId="0" applyFont="1" applyFill="1" applyBorder="1" applyAlignment="1" applyProtection="1">
      <alignment horizontal="left" vertical="center" wrapText="1"/>
      <protection hidden="1"/>
    </xf>
    <xf numFmtId="0" fontId="84" fillId="0" borderId="0" xfId="0" applyFont="1" applyAlignment="1">
      <alignment horizontal="center"/>
    </xf>
  </cellXfs>
  <cellStyles count="13">
    <cellStyle name="Followed Hyperlink" xfId="1"/>
    <cellStyle name="Hyperlink" xfId="2"/>
    <cellStyle name="Normal 2" xfId="4"/>
    <cellStyle name="Normal_A VOIR  IDO_ADA v2" xfId="5"/>
    <cellStyle name="Normal_Classeur1" xfId="6"/>
    <cellStyle name="Normal_DS Fiche n°5_ET3-cablage" xfId="7"/>
    <cellStyle name="Normal_fiche descriptive-B5" xfId="8"/>
    <cellStyle name="Normal_G7-EVOLU" xfId="9"/>
    <cellStyle name="Normal_HARNESS_STANDD_QUOTATION DEC 08 2" xfId="10"/>
    <cellStyle name="Normal_Ipotec  visteon planche de bord 1-01" xfId="11"/>
    <cellStyle name="Обычный" xfId="0" builtinId="0"/>
    <cellStyle name="Процентный" xfId="12" builtinId="5"/>
    <cellStyle name="Финансовый" xfId="3" builtinId="3"/>
  </cellStyles>
  <dxfs count="15">
    <dxf>
      <font>
        <condense val="0"/>
        <extend val="0"/>
        <color indexed="9"/>
      </font>
      <fill>
        <patternFill patternType="none">
          <bgColor indexed="65"/>
        </patternFill>
      </fill>
      <border>
        <left/>
        <right/>
        <top/>
        <bottom/>
      </border>
    </dxf>
    <dxf>
      <font>
        <condense val="0"/>
        <extend val="0"/>
        <color auto="1"/>
      </font>
      <fill>
        <patternFill patternType="none">
          <bgColor indexed="65"/>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ill>
        <patternFill>
          <bgColor indexed="10"/>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D9F5FF"/>
      <rgbColor rgb="00A0E0E0"/>
      <rgbColor rgb="00600080"/>
      <rgbColor rgb="00FF8080"/>
      <rgbColor rgb="000080C0"/>
      <rgbColor rgb="00C0C0FF"/>
      <rgbColor rgb="00000080"/>
      <rgbColor rgb="00FF00FF"/>
      <rgbColor rgb="00FF99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276225</xdr:colOff>
      <xdr:row>19</xdr:row>
      <xdr:rowOff>0</xdr:rowOff>
    </xdr:from>
    <xdr:to>
      <xdr:col>9</xdr:col>
      <xdr:colOff>190500</xdr:colOff>
      <xdr:row>19</xdr:row>
      <xdr:rowOff>9525</xdr:rowOff>
    </xdr:to>
    <xdr:sp macro="" textlink="">
      <xdr:nvSpPr>
        <xdr:cNvPr id="39106" name="Line 27">
          <a:extLst>
            <a:ext uri="{FF2B5EF4-FFF2-40B4-BE49-F238E27FC236}">
              <a16:creationId xmlns:a16="http://schemas.microsoft.com/office/drawing/2014/main" id="{00000000-0008-0000-0300-0000C2980000}"/>
            </a:ext>
          </a:extLst>
        </xdr:cNvPr>
        <xdr:cNvSpPr>
          <a:spLocks noChangeShapeType="1"/>
        </xdr:cNvSpPr>
      </xdr:nvSpPr>
      <xdr:spPr bwMode="auto">
        <a:xfrm>
          <a:off x="9858375" y="3543300"/>
          <a:ext cx="904875" cy="9525"/>
        </a:xfrm>
        <a:prstGeom prst="line">
          <a:avLst/>
        </a:prstGeom>
        <a:noFill/>
        <a:ln w="1905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295275</xdr:colOff>
      <xdr:row>44</xdr:row>
      <xdr:rowOff>161925</xdr:rowOff>
    </xdr:from>
    <xdr:to>
      <xdr:col>9</xdr:col>
      <xdr:colOff>209550</xdr:colOff>
      <xdr:row>44</xdr:row>
      <xdr:rowOff>180975</xdr:rowOff>
    </xdr:to>
    <xdr:sp macro="" textlink="">
      <xdr:nvSpPr>
        <xdr:cNvPr id="39107" name="Line 27">
          <a:extLst>
            <a:ext uri="{FF2B5EF4-FFF2-40B4-BE49-F238E27FC236}">
              <a16:creationId xmlns:a16="http://schemas.microsoft.com/office/drawing/2014/main" id="{00000000-0008-0000-0300-0000C3980000}"/>
            </a:ext>
          </a:extLst>
        </xdr:cNvPr>
        <xdr:cNvSpPr>
          <a:spLocks noChangeShapeType="1"/>
        </xdr:cNvSpPr>
      </xdr:nvSpPr>
      <xdr:spPr bwMode="auto">
        <a:xfrm>
          <a:off x="9877425" y="8010525"/>
          <a:ext cx="904875" cy="19050"/>
        </a:xfrm>
        <a:prstGeom prst="line">
          <a:avLst/>
        </a:prstGeom>
        <a:noFill/>
        <a:ln w="1905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87</xdr:row>
      <xdr:rowOff>0</xdr:rowOff>
    </xdr:from>
    <xdr:to>
      <xdr:col>1</xdr:col>
      <xdr:colOff>104775</xdr:colOff>
      <xdr:row>88</xdr:row>
      <xdr:rowOff>47625</xdr:rowOff>
    </xdr:to>
    <xdr:sp macro="" textlink="">
      <xdr:nvSpPr>
        <xdr:cNvPr id="42095" name="Text Box 149">
          <a:extLst>
            <a:ext uri="{FF2B5EF4-FFF2-40B4-BE49-F238E27FC236}">
              <a16:creationId xmlns:a16="http://schemas.microsoft.com/office/drawing/2014/main" id="{00000000-0008-0000-0600-00006FA40000}"/>
            </a:ext>
          </a:extLst>
        </xdr:cNvPr>
        <xdr:cNvSpPr txBox="1">
          <a:spLocks noChangeArrowheads="1"/>
        </xdr:cNvSpPr>
      </xdr:nvSpPr>
      <xdr:spPr bwMode="auto">
        <a:xfrm>
          <a:off x="123825" y="14668500"/>
          <a:ext cx="1047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87</xdr:row>
      <xdr:rowOff>0</xdr:rowOff>
    </xdr:from>
    <xdr:to>
      <xdr:col>1</xdr:col>
      <xdr:colOff>104775</xdr:colOff>
      <xdr:row>88</xdr:row>
      <xdr:rowOff>47625</xdr:rowOff>
    </xdr:to>
    <xdr:sp macro="" textlink="">
      <xdr:nvSpPr>
        <xdr:cNvPr id="42096" name="Text Box 158">
          <a:extLst>
            <a:ext uri="{FF2B5EF4-FFF2-40B4-BE49-F238E27FC236}">
              <a16:creationId xmlns:a16="http://schemas.microsoft.com/office/drawing/2014/main" id="{00000000-0008-0000-0600-000070A40000}"/>
            </a:ext>
          </a:extLst>
        </xdr:cNvPr>
        <xdr:cNvSpPr txBox="1">
          <a:spLocks noChangeArrowheads="1"/>
        </xdr:cNvSpPr>
      </xdr:nvSpPr>
      <xdr:spPr bwMode="auto">
        <a:xfrm>
          <a:off x="123825" y="14668500"/>
          <a:ext cx="1047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12</xdr:row>
      <xdr:rowOff>0</xdr:rowOff>
    </xdr:from>
    <xdr:to>
      <xdr:col>5</xdr:col>
      <xdr:colOff>314325</xdr:colOff>
      <xdr:row>16</xdr:row>
      <xdr:rowOff>66675</xdr:rowOff>
    </xdr:to>
    <xdr:sp macro="" textlink="">
      <xdr:nvSpPr>
        <xdr:cNvPr id="44583" name="Rectangle 1">
          <a:extLst>
            <a:ext uri="{FF2B5EF4-FFF2-40B4-BE49-F238E27FC236}">
              <a16:creationId xmlns:a16="http://schemas.microsoft.com/office/drawing/2014/main" id="{00000000-0008-0000-0800-000027AE0000}"/>
            </a:ext>
          </a:extLst>
        </xdr:cNvPr>
        <xdr:cNvSpPr>
          <a:spLocks noChangeArrowheads="1"/>
        </xdr:cNvSpPr>
      </xdr:nvSpPr>
      <xdr:spPr bwMode="auto">
        <a:xfrm>
          <a:off x="171450" y="2171700"/>
          <a:ext cx="3724275" cy="714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438150</xdr:colOff>
      <xdr:row>12</xdr:row>
      <xdr:rowOff>0</xdr:rowOff>
    </xdr:from>
    <xdr:to>
      <xdr:col>10</xdr:col>
      <xdr:colOff>114300</xdr:colOff>
      <xdr:row>16</xdr:row>
      <xdr:rowOff>66675</xdr:rowOff>
    </xdr:to>
    <xdr:sp macro="" textlink="">
      <xdr:nvSpPr>
        <xdr:cNvPr id="44584" name="Rectangle 2">
          <a:extLst>
            <a:ext uri="{FF2B5EF4-FFF2-40B4-BE49-F238E27FC236}">
              <a16:creationId xmlns:a16="http://schemas.microsoft.com/office/drawing/2014/main" id="{00000000-0008-0000-0800-000028AE0000}"/>
            </a:ext>
          </a:extLst>
        </xdr:cNvPr>
        <xdr:cNvSpPr>
          <a:spLocks noChangeArrowheads="1"/>
        </xdr:cNvSpPr>
      </xdr:nvSpPr>
      <xdr:spPr bwMode="auto">
        <a:xfrm>
          <a:off x="4019550" y="2171700"/>
          <a:ext cx="4152900" cy="714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180975</xdr:colOff>
      <xdr:row>16</xdr:row>
      <xdr:rowOff>171450</xdr:rowOff>
    </xdr:from>
    <xdr:to>
      <xdr:col>10</xdr:col>
      <xdr:colOff>114300</xdr:colOff>
      <xdr:row>20</xdr:row>
      <xdr:rowOff>66675</xdr:rowOff>
    </xdr:to>
    <xdr:sp macro="" textlink="">
      <xdr:nvSpPr>
        <xdr:cNvPr id="44585" name="Rectangle 3">
          <a:extLst>
            <a:ext uri="{FF2B5EF4-FFF2-40B4-BE49-F238E27FC236}">
              <a16:creationId xmlns:a16="http://schemas.microsoft.com/office/drawing/2014/main" id="{00000000-0008-0000-0800-000029AE0000}"/>
            </a:ext>
          </a:extLst>
        </xdr:cNvPr>
        <xdr:cNvSpPr>
          <a:spLocks noChangeArrowheads="1"/>
        </xdr:cNvSpPr>
      </xdr:nvSpPr>
      <xdr:spPr bwMode="auto">
        <a:xfrm>
          <a:off x="180975" y="2981325"/>
          <a:ext cx="7991475" cy="5524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65</xdr:row>
      <xdr:rowOff>28575</xdr:rowOff>
    </xdr:from>
    <xdr:to>
      <xdr:col>0</xdr:col>
      <xdr:colOff>295275</xdr:colOff>
      <xdr:row>65</xdr:row>
      <xdr:rowOff>152400</xdr:rowOff>
    </xdr:to>
    <xdr:sp macro="" textlink="">
      <xdr:nvSpPr>
        <xdr:cNvPr id="44586" name="AutoShape 4">
          <a:extLst>
            <a:ext uri="{FF2B5EF4-FFF2-40B4-BE49-F238E27FC236}">
              <a16:creationId xmlns:a16="http://schemas.microsoft.com/office/drawing/2014/main" id="{00000000-0008-0000-0800-00002AAE0000}"/>
            </a:ext>
          </a:extLst>
        </xdr:cNvPr>
        <xdr:cNvSpPr>
          <a:spLocks noChangeArrowheads="1"/>
        </xdr:cNvSpPr>
      </xdr:nvSpPr>
      <xdr:spPr bwMode="auto">
        <a:xfrm>
          <a:off x="76200" y="11049000"/>
          <a:ext cx="219075" cy="123825"/>
        </a:xfrm>
        <a:prstGeom prst="notchedRightArrow">
          <a:avLst>
            <a:gd name="adj1" fmla="val 50000"/>
            <a:gd name="adj2" fmla="val 4423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76200</xdr:colOff>
      <xdr:row>60</xdr:row>
      <xdr:rowOff>19050</xdr:rowOff>
    </xdr:from>
    <xdr:to>
      <xdr:col>0</xdr:col>
      <xdr:colOff>295275</xdr:colOff>
      <xdr:row>60</xdr:row>
      <xdr:rowOff>142875</xdr:rowOff>
    </xdr:to>
    <xdr:sp macro="" textlink="">
      <xdr:nvSpPr>
        <xdr:cNvPr id="44587" name="AutoShape 5">
          <a:extLst>
            <a:ext uri="{FF2B5EF4-FFF2-40B4-BE49-F238E27FC236}">
              <a16:creationId xmlns:a16="http://schemas.microsoft.com/office/drawing/2014/main" id="{00000000-0008-0000-0800-00002BAE0000}"/>
            </a:ext>
          </a:extLst>
        </xdr:cNvPr>
        <xdr:cNvSpPr>
          <a:spLocks noChangeArrowheads="1"/>
        </xdr:cNvSpPr>
      </xdr:nvSpPr>
      <xdr:spPr bwMode="auto">
        <a:xfrm>
          <a:off x="76200" y="10201275"/>
          <a:ext cx="219075" cy="123825"/>
        </a:xfrm>
        <a:prstGeom prst="notchedRightArrow">
          <a:avLst>
            <a:gd name="adj1" fmla="val 50000"/>
            <a:gd name="adj2" fmla="val 4423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171450</xdr:colOff>
      <xdr:row>12</xdr:row>
      <xdr:rowOff>0</xdr:rowOff>
    </xdr:from>
    <xdr:to>
      <xdr:col>5</xdr:col>
      <xdr:colOff>314325</xdr:colOff>
      <xdr:row>16</xdr:row>
      <xdr:rowOff>66675</xdr:rowOff>
    </xdr:to>
    <xdr:sp macro="" textlink="">
      <xdr:nvSpPr>
        <xdr:cNvPr id="44588" name="Rectangle 20">
          <a:extLst>
            <a:ext uri="{FF2B5EF4-FFF2-40B4-BE49-F238E27FC236}">
              <a16:creationId xmlns:a16="http://schemas.microsoft.com/office/drawing/2014/main" id="{00000000-0008-0000-0800-00002CAE0000}"/>
            </a:ext>
          </a:extLst>
        </xdr:cNvPr>
        <xdr:cNvSpPr>
          <a:spLocks noChangeArrowheads="1"/>
        </xdr:cNvSpPr>
      </xdr:nvSpPr>
      <xdr:spPr bwMode="auto">
        <a:xfrm>
          <a:off x="171450" y="2171700"/>
          <a:ext cx="3724275" cy="714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438150</xdr:colOff>
      <xdr:row>12</xdr:row>
      <xdr:rowOff>0</xdr:rowOff>
    </xdr:from>
    <xdr:to>
      <xdr:col>10</xdr:col>
      <xdr:colOff>114300</xdr:colOff>
      <xdr:row>16</xdr:row>
      <xdr:rowOff>66675</xdr:rowOff>
    </xdr:to>
    <xdr:sp macro="" textlink="">
      <xdr:nvSpPr>
        <xdr:cNvPr id="44589" name="Rectangle 21">
          <a:extLst>
            <a:ext uri="{FF2B5EF4-FFF2-40B4-BE49-F238E27FC236}">
              <a16:creationId xmlns:a16="http://schemas.microsoft.com/office/drawing/2014/main" id="{00000000-0008-0000-0800-00002DAE0000}"/>
            </a:ext>
          </a:extLst>
        </xdr:cNvPr>
        <xdr:cNvSpPr>
          <a:spLocks noChangeArrowheads="1"/>
        </xdr:cNvSpPr>
      </xdr:nvSpPr>
      <xdr:spPr bwMode="auto">
        <a:xfrm>
          <a:off x="4019550" y="2171700"/>
          <a:ext cx="4152900" cy="714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180975</xdr:colOff>
      <xdr:row>16</xdr:row>
      <xdr:rowOff>171450</xdr:rowOff>
    </xdr:from>
    <xdr:to>
      <xdr:col>10</xdr:col>
      <xdr:colOff>114300</xdr:colOff>
      <xdr:row>20</xdr:row>
      <xdr:rowOff>66675</xdr:rowOff>
    </xdr:to>
    <xdr:sp macro="" textlink="">
      <xdr:nvSpPr>
        <xdr:cNvPr id="44590" name="Rectangle 22">
          <a:extLst>
            <a:ext uri="{FF2B5EF4-FFF2-40B4-BE49-F238E27FC236}">
              <a16:creationId xmlns:a16="http://schemas.microsoft.com/office/drawing/2014/main" id="{00000000-0008-0000-0800-00002EAE0000}"/>
            </a:ext>
          </a:extLst>
        </xdr:cNvPr>
        <xdr:cNvSpPr>
          <a:spLocks noChangeArrowheads="1"/>
        </xdr:cNvSpPr>
      </xdr:nvSpPr>
      <xdr:spPr bwMode="auto">
        <a:xfrm>
          <a:off x="180975" y="2981325"/>
          <a:ext cx="7991475" cy="5524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65</xdr:row>
      <xdr:rowOff>28575</xdr:rowOff>
    </xdr:from>
    <xdr:to>
      <xdr:col>0</xdr:col>
      <xdr:colOff>295275</xdr:colOff>
      <xdr:row>65</xdr:row>
      <xdr:rowOff>152400</xdr:rowOff>
    </xdr:to>
    <xdr:sp macro="" textlink="">
      <xdr:nvSpPr>
        <xdr:cNvPr id="44591" name="AutoShape 23">
          <a:extLst>
            <a:ext uri="{FF2B5EF4-FFF2-40B4-BE49-F238E27FC236}">
              <a16:creationId xmlns:a16="http://schemas.microsoft.com/office/drawing/2014/main" id="{00000000-0008-0000-0800-00002FAE0000}"/>
            </a:ext>
          </a:extLst>
        </xdr:cNvPr>
        <xdr:cNvSpPr>
          <a:spLocks noChangeArrowheads="1"/>
        </xdr:cNvSpPr>
      </xdr:nvSpPr>
      <xdr:spPr bwMode="auto">
        <a:xfrm>
          <a:off x="76200" y="11049000"/>
          <a:ext cx="219075" cy="123825"/>
        </a:xfrm>
        <a:prstGeom prst="notchedRightArrow">
          <a:avLst>
            <a:gd name="adj1" fmla="val 50000"/>
            <a:gd name="adj2" fmla="val 4423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76200</xdr:colOff>
      <xdr:row>60</xdr:row>
      <xdr:rowOff>19050</xdr:rowOff>
    </xdr:from>
    <xdr:to>
      <xdr:col>0</xdr:col>
      <xdr:colOff>295275</xdr:colOff>
      <xdr:row>60</xdr:row>
      <xdr:rowOff>142875</xdr:rowOff>
    </xdr:to>
    <xdr:sp macro="" textlink="">
      <xdr:nvSpPr>
        <xdr:cNvPr id="44592" name="AutoShape 24">
          <a:extLst>
            <a:ext uri="{FF2B5EF4-FFF2-40B4-BE49-F238E27FC236}">
              <a16:creationId xmlns:a16="http://schemas.microsoft.com/office/drawing/2014/main" id="{00000000-0008-0000-0800-000030AE0000}"/>
            </a:ext>
          </a:extLst>
        </xdr:cNvPr>
        <xdr:cNvSpPr>
          <a:spLocks noChangeArrowheads="1"/>
        </xdr:cNvSpPr>
      </xdr:nvSpPr>
      <xdr:spPr bwMode="auto">
        <a:xfrm>
          <a:off x="76200" y="10201275"/>
          <a:ext cx="219075" cy="123825"/>
        </a:xfrm>
        <a:prstGeom prst="notchedRightArrow">
          <a:avLst>
            <a:gd name="adj1" fmla="val 50000"/>
            <a:gd name="adj2" fmla="val 4423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2631498</xdr:colOff>
      <xdr:row>1</xdr:row>
      <xdr:rowOff>0</xdr:rowOff>
    </xdr:from>
    <xdr:to>
      <xdr:col>5</xdr:col>
      <xdr:colOff>2631498</xdr:colOff>
      <xdr:row>1</xdr:row>
      <xdr:rowOff>0</xdr:rowOff>
    </xdr:to>
    <xdr:sp macro="" textlink="">
      <xdr:nvSpPr>
        <xdr:cNvPr id="15361" name="Text Box 1">
          <a:extLst>
            <a:ext uri="{FF2B5EF4-FFF2-40B4-BE49-F238E27FC236}">
              <a16:creationId xmlns:a16="http://schemas.microsoft.com/office/drawing/2014/main" id="{00000000-0008-0000-0B00-0000013C0000}"/>
            </a:ext>
          </a:extLst>
        </xdr:cNvPr>
        <xdr:cNvSpPr txBox="1">
          <a:spLocks noChangeArrowheads="1"/>
        </xdr:cNvSpPr>
      </xdr:nvSpPr>
      <xdr:spPr bwMode="auto">
        <a:xfrm>
          <a:off x="16735425" y="4381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fr-FR" sz="1000" b="0" i="0" u="none" strike="noStrike" baseline="0">
              <a:solidFill>
                <a:srgbClr val="000000"/>
              </a:solidFill>
              <a:latin typeface="Arial"/>
              <a:cs typeface="Arial"/>
            </a:rPr>
            <a:t>EPD</a:t>
          </a:r>
        </a:p>
      </xdr:txBody>
    </xdr:sp>
    <xdr:clientData/>
  </xdr:twoCellAnchor>
  <xdr:twoCellAnchor>
    <xdr:from>
      <xdr:col>26</xdr:col>
      <xdr:colOff>0</xdr:colOff>
      <xdr:row>1</xdr:row>
      <xdr:rowOff>0</xdr:rowOff>
    </xdr:from>
    <xdr:to>
      <xdr:col>36</xdr:col>
      <xdr:colOff>95250</xdr:colOff>
      <xdr:row>1</xdr:row>
      <xdr:rowOff>0</xdr:rowOff>
    </xdr:to>
    <xdr:sp macro="" textlink="">
      <xdr:nvSpPr>
        <xdr:cNvPr id="15362" name="Text Box 2">
          <a:extLst>
            <a:ext uri="{FF2B5EF4-FFF2-40B4-BE49-F238E27FC236}">
              <a16:creationId xmlns:a16="http://schemas.microsoft.com/office/drawing/2014/main" id="{00000000-0008-0000-0B00-0000023C0000}"/>
            </a:ext>
          </a:extLst>
        </xdr:cNvPr>
        <xdr:cNvSpPr txBox="1">
          <a:spLocks noChangeArrowheads="1"/>
        </xdr:cNvSpPr>
      </xdr:nvSpPr>
      <xdr:spPr bwMode="auto">
        <a:xfrm>
          <a:off x="32032575" y="438150"/>
          <a:ext cx="69532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Mass production</a:t>
          </a:r>
        </a:p>
      </xdr:txBody>
    </xdr:sp>
    <xdr:clientData/>
  </xdr:twoCellAnchor>
  <xdr:twoCellAnchor>
    <xdr:from>
      <xdr:col>7</xdr:col>
      <xdr:colOff>19050</xdr:colOff>
      <xdr:row>1</xdr:row>
      <xdr:rowOff>0</xdr:rowOff>
    </xdr:from>
    <xdr:to>
      <xdr:col>15</xdr:col>
      <xdr:colOff>66675</xdr:colOff>
      <xdr:row>1</xdr:row>
      <xdr:rowOff>0</xdr:rowOff>
    </xdr:to>
    <xdr:sp macro="" textlink="">
      <xdr:nvSpPr>
        <xdr:cNvPr id="15363" name="Text Box 3">
          <a:extLst>
            <a:ext uri="{FF2B5EF4-FFF2-40B4-BE49-F238E27FC236}">
              <a16:creationId xmlns:a16="http://schemas.microsoft.com/office/drawing/2014/main" id="{00000000-0008-0000-0B00-0000033C0000}"/>
            </a:ext>
          </a:extLst>
        </xdr:cNvPr>
        <xdr:cNvSpPr txBox="1">
          <a:spLocks noChangeArrowheads="1"/>
        </xdr:cNvSpPr>
      </xdr:nvSpPr>
      <xdr:spPr bwMode="auto">
        <a:xfrm>
          <a:off x="16754475" y="438150"/>
          <a:ext cx="78009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0" anchor="t" upright="1"/>
        <a:lstStyle/>
        <a:p>
          <a:pPr algn="ctr" rtl="0">
            <a:defRPr sz="1000"/>
          </a:pPr>
          <a:r>
            <a:rPr lang="fr-FR" sz="1000" b="0" i="0" u="none" strike="noStrike" baseline="0">
              <a:solidFill>
                <a:srgbClr val="000000"/>
              </a:solidFill>
              <a:latin typeface="Arial"/>
              <a:cs typeface="Arial"/>
            </a:rPr>
            <a:t>Different part by part</a:t>
          </a:r>
        </a:p>
      </xdr:txBody>
    </xdr:sp>
    <xdr:clientData/>
  </xdr:twoCellAnchor>
  <xdr:twoCellAnchor>
    <xdr:from>
      <xdr:col>1</xdr:col>
      <xdr:colOff>203488</xdr:colOff>
      <xdr:row>1</xdr:row>
      <xdr:rowOff>0</xdr:rowOff>
    </xdr:from>
    <xdr:to>
      <xdr:col>5</xdr:col>
      <xdr:colOff>2631414</xdr:colOff>
      <xdr:row>1</xdr:row>
      <xdr:rowOff>0</xdr:rowOff>
    </xdr:to>
    <xdr:sp macro="" textlink="">
      <xdr:nvSpPr>
        <xdr:cNvPr id="15364" name="Text Box 4">
          <a:extLst>
            <a:ext uri="{FF2B5EF4-FFF2-40B4-BE49-F238E27FC236}">
              <a16:creationId xmlns:a16="http://schemas.microsoft.com/office/drawing/2014/main" id="{00000000-0008-0000-0B00-0000043C0000}"/>
            </a:ext>
          </a:extLst>
        </xdr:cNvPr>
        <xdr:cNvSpPr txBox="1">
          <a:spLocks noChangeArrowheads="1"/>
        </xdr:cNvSpPr>
      </xdr:nvSpPr>
      <xdr:spPr bwMode="auto">
        <a:xfrm>
          <a:off x="3800475" y="438150"/>
          <a:ext cx="129349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41148" rIns="0" bIns="0" anchor="t" upright="1"/>
        <a:lstStyle/>
        <a:p>
          <a:pPr algn="l" rtl="0">
            <a:defRPr sz="1000"/>
          </a:pPr>
          <a:r>
            <a:rPr lang="fr-FR" sz="2000" b="1" i="0" u="none" strike="noStrike" baseline="0">
              <a:solidFill>
                <a:srgbClr val="000080"/>
              </a:solidFill>
              <a:latin typeface="Arial"/>
              <a:cs typeface="Arial"/>
            </a:rPr>
            <a:t>Nature et Montant des dépenses ingénierie du projet</a:t>
          </a:r>
          <a:r>
            <a:rPr lang="fr-FR" sz="2000" b="0" i="0" u="none" strike="noStrike" baseline="0">
              <a:solidFill>
                <a:srgbClr val="000080"/>
              </a:solidFill>
              <a:latin typeface="Arial"/>
              <a:cs typeface="Arial"/>
            </a:rPr>
            <a:t> </a:t>
          </a:r>
        </a:p>
        <a:p>
          <a:pPr algn="l" rtl="0">
            <a:defRPr sz="1000"/>
          </a:pPr>
          <a:r>
            <a:rPr lang="fr-FR" sz="2000" b="1" i="0" u="none" strike="noStrike" baseline="0">
              <a:solidFill>
                <a:srgbClr val="000080"/>
              </a:solidFill>
              <a:latin typeface="Arial"/>
              <a:cs typeface="Arial"/>
            </a:rPr>
            <a:t>+ Planning associé</a:t>
          </a:r>
        </a:p>
      </xdr:txBody>
    </xdr:sp>
    <xdr:clientData/>
  </xdr:twoCellAnchor>
  <xdr:twoCellAnchor>
    <xdr:from>
      <xdr:col>4</xdr:col>
      <xdr:colOff>432089</xdr:colOff>
      <xdr:row>0</xdr:row>
      <xdr:rowOff>0</xdr:rowOff>
    </xdr:from>
    <xdr:to>
      <xdr:col>5</xdr:col>
      <xdr:colOff>2631330</xdr:colOff>
      <xdr:row>0</xdr:row>
      <xdr:rowOff>0</xdr:rowOff>
    </xdr:to>
    <xdr:sp macro="" textlink="">
      <xdr:nvSpPr>
        <xdr:cNvPr id="15365" name="Text Box 5">
          <a:extLst>
            <a:ext uri="{FF2B5EF4-FFF2-40B4-BE49-F238E27FC236}">
              <a16:creationId xmlns:a16="http://schemas.microsoft.com/office/drawing/2014/main" id="{00000000-0008-0000-0B00-0000053C0000}"/>
            </a:ext>
          </a:extLst>
        </xdr:cNvPr>
        <xdr:cNvSpPr txBox="1">
          <a:spLocks noChangeArrowheads="1"/>
        </xdr:cNvSpPr>
      </xdr:nvSpPr>
      <xdr:spPr bwMode="auto">
        <a:xfrm>
          <a:off x="11906250" y="0"/>
          <a:ext cx="482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5720" rIns="64008" bIns="0" anchor="t" upright="1"/>
        <a:lstStyle/>
        <a:p>
          <a:pPr algn="ctr" rtl="0">
            <a:defRPr sz="1000"/>
          </a:pPr>
          <a:r>
            <a:rPr lang="fr-FR" sz="2800" b="1" i="1" u="none" strike="noStrike" baseline="0">
              <a:solidFill>
                <a:srgbClr val="FF0000"/>
              </a:solidFill>
              <a:latin typeface="Arial"/>
              <a:cs typeface="Arial"/>
            </a:rPr>
            <a:t>DRAFT</a:t>
          </a:r>
        </a:p>
      </xdr:txBody>
    </xdr:sp>
    <xdr:clientData/>
  </xdr:twoCellAnchor>
  <xdr:twoCellAnchor>
    <xdr:from>
      <xdr:col>5</xdr:col>
      <xdr:colOff>2631498</xdr:colOff>
      <xdr:row>18</xdr:row>
      <xdr:rowOff>0</xdr:rowOff>
    </xdr:from>
    <xdr:to>
      <xdr:col>5</xdr:col>
      <xdr:colOff>2631498</xdr:colOff>
      <xdr:row>18</xdr:row>
      <xdr:rowOff>0</xdr:rowOff>
    </xdr:to>
    <xdr:sp macro="" textlink="">
      <xdr:nvSpPr>
        <xdr:cNvPr id="15368" name="Text Box 8">
          <a:extLst>
            <a:ext uri="{FF2B5EF4-FFF2-40B4-BE49-F238E27FC236}">
              <a16:creationId xmlns:a16="http://schemas.microsoft.com/office/drawing/2014/main" id="{00000000-0008-0000-0B00-0000083C0000}"/>
            </a:ext>
          </a:extLst>
        </xdr:cNvPr>
        <xdr:cNvSpPr txBox="1">
          <a:spLocks noChangeArrowheads="1"/>
        </xdr:cNvSpPr>
      </xdr:nvSpPr>
      <xdr:spPr bwMode="auto">
        <a:xfrm>
          <a:off x="16735425" y="5143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EPD</a:t>
          </a:r>
        </a:p>
      </xdr:txBody>
    </xdr:sp>
    <xdr:clientData/>
  </xdr:twoCellAnchor>
  <xdr:twoCellAnchor>
    <xdr:from>
      <xdr:col>5</xdr:col>
      <xdr:colOff>2631498</xdr:colOff>
      <xdr:row>18</xdr:row>
      <xdr:rowOff>0</xdr:rowOff>
    </xdr:from>
    <xdr:to>
      <xdr:col>5</xdr:col>
      <xdr:colOff>2631498</xdr:colOff>
      <xdr:row>18</xdr:row>
      <xdr:rowOff>0</xdr:rowOff>
    </xdr:to>
    <xdr:sp macro="" textlink="">
      <xdr:nvSpPr>
        <xdr:cNvPr id="15369" name="Text Box 9">
          <a:extLst>
            <a:ext uri="{FF2B5EF4-FFF2-40B4-BE49-F238E27FC236}">
              <a16:creationId xmlns:a16="http://schemas.microsoft.com/office/drawing/2014/main" id="{00000000-0008-0000-0B00-0000093C0000}"/>
            </a:ext>
          </a:extLst>
        </xdr:cNvPr>
        <xdr:cNvSpPr txBox="1">
          <a:spLocks noChangeArrowheads="1"/>
        </xdr:cNvSpPr>
      </xdr:nvSpPr>
      <xdr:spPr bwMode="auto">
        <a:xfrm>
          <a:off x="16735425" y="5143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Mass production</a:t>
          </a:r>
        </a:p>
      </xdr:txBody>
    </xdr:sp>
    <xdr:clientData/>
  </xdr:twoCellAnchor>
  <xdr:twoCellAnchor>
    <xdr:from>
      <xdr:col>5</xdr:col>
      <xdr:colOff>2631498</xdr:colOff>
      <xdr:row>18</xdr:row>
      <xdr:rowOff>0</xdr:rowOff>
    </xdr:from>
    <xdr:to>
      <xdr:col>5</xdr:col>
      <xdr:colOff>2631498</xdr:colOff>
      <xdr:row>18</xdr:row>
      <xdr:rowOff>0</xdr:rowOff>
    </xdr:to>
    <xdr:sp macro="" textlink="">
      <xdr:nvSpPr>
        <xdr:cNvPr id="15370" name="Text Box 10">
          <a:extLst>
            <a:ext uri="{FF2B5EF4-FFF2-40B4-BE49-F238E27FC236}">
              <a16:creationId xmlns:a16="http://schemas.microsoft.com/office/drawing/2014/main" id="{00000000-0008-0000-0B00-00000A3C0000}"/>
            </a:ext>
          </a:extLst>
        </xdr:cNvPr>
        <xdr:cNvSpPr txBox="1">
          <a:spLocks noChangeArrowheads="1"/>
        </xdr:cNvSpPr>
      </xdr:nvSpPr>
      <xdr:spPr bwMode="auto">
        <a:xfrm>
          <a:off x="16735425" y="5143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0" anchor="t" upright="1"/>
        <a:lstStyle/>
        <a:p>
          <a:pPr algn="ctr" rtl="0">
            <a:defRPr sz="1000"/>
          </a:pPr>
          <a:r>
            <a:rPr lang="fr-FR" sz="1000" b="0" i="0" u="none" strike="noStrike" baseline="0">
              <a:solidFill>
                <a:srgbClr val="000000"/>
              </a:solidFill>
              <a:latin typeface="Arial"/>
              <a:cs typeface="Arial"/>
            </a:rPr>
            <a:t>Different part by part</a:t>
          </a:r>
        </a:p>
      </xdr:txBody>
    </xdr:sp>
    <xdr:clientData/>
  </xdr:twoCellAnchor>
  <xdr:twoCellAnchor>
    <xdr:from>
      <xdr:col>2</xdr:col>
      <xdr:colOff>213014</xdr:colOff>
      <xdr:row>18</xdr:row>
      <xdr:rowOff>0</xdr:rowOff>
    </xdr:from>
    <xdr:to>
      <xdr:col>5</xdr:col>
      <xdr:colOff>2631498</xdr:colOff>
      <xdr:row>18</xdr:row>
      <xdr:rowOff>0</xdr:rowOff>
    </xdr:to>
    <xdr:sp macro="" textlink="">
      <xdr:nvSpPr>
        <xdr:cNvPr id="15371" name="Text Box 11">
          <a:extLst>
            <a:ext uri="{FF2B5EF4-FFF2-40B4-BE49-F238E27FC236}">
              <a16:creationId xmlns:a16="http://schemas.microsoft.com/office/drawing/2014/main" id="{00000000-0008-0000-0B00-00000B3C0000}"/>
            </a:ext>
          </a:extLst>
        </xdr:cNvPr>
        <xdr:cNvSpPr txBox="1">
          <a:spLocks noChangeArrowheads="1"/>
        </xdr:cNvSpPr>
      </xdr:nvSpPr>
      <xdr:spPr bwMode="auto">
        <a:xfrm>
          <a:off x="6429375" y="5143500"/>
          <a:ext cx="103060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FR" sz="2000" b="1" i="0" u="none" strike="noStrike" baseline="0">
              <a:solidFill>
                <a:srgbClr val="000080"/>
              </a:solidFill>
              <a:latin typeface="Arial"/>
              <a:cs typeface="Arial"/>
            </a:rPr>
            <a:t>Nature et Montant des dépenses ingénierie du projet</a:t>
          </a:r>
          <a:r>
            <a:rPr lang="fr-FR" sz="2000" b="0" i="0" u="none" strike="noStrike" baseline="0">
              <a:solidFill>
                <a:srgbClr val="000080"/>
              </a:solidFill>
              <a:latin typeface="Arial"/>
              <a:cs typeface="Arial"/>
            </a:rPr>
            <a:t> </a:t>
          </a:r>
        </a:p>
        <a:p>
          <a:pPr algn="l" rtl="0">
            <a:defRPr sz="1000"/>
          </a:pPr>
          <a:r>
            <a:rPr lang="fr-FR" sz="2000" b="1" i="0" u="none" strike="noStrike" baseline="0">
              <a:solidFill>
                <a:srgbClr val="000080"/>
              </a:solidFill>
              <a:latin typeface="Arial"/>
              <a:cs typeface="Arial"/>
            </a:rPr>
            <a:t>+ Planning associé</a:t>
          </a:r>
        </a:p>
      </xdr:txBody>
    </xdr:sp>
    <xdr:clientData/>
  </xdr:twoCellAnchor>
  <xdr:twoCellAnchor>
    <xdr:from>
      <xdr:col>4</xdr:col>
      <xdr:colOff>984539</xdr:colOff>
      <xdr:row>1</xdr:row>
      <xdr:rowOff>0</xdr:rowOff>
    </xdr:from>
    <xdr:to>
      <xdr:col>5</xdr:col>
      <xdr:colOff>3464</xdr:colOff>
      <xdr:row>1</xdr:row>
      <xdr:rowOff>0</xdr:rowOff>
    </xdr:to>
    <xdr:sp macro="" textlink="">
      <xdr:nvSpPr>
        <xdr:cNvPr id="15372" name="Text Box 12">
          <a:extLst>
            <a:ext uri="{FF2B5EF4-FFF2-40B4-BE49-F238E27FC236}">
              <a16:creationId xmlns:a16="http://schemas.microsoft.com/office/drawing/2014/main" id="{00000000-0008-0000-0B00-00000C3C0000}"/>
            </a:ext>
          </a:extLst>
        </xdr:cNvPr>
        <xdr:cNvSpPr txBox="1">
          <a:spLocks noChangeArrowheads="1"/>
        </xdr:cNvSpPr>
      </xdr:nvSpPr>
      <xdr:spPr bwMode="auto">
        <a:xfrm>
          <a:off x="12458700" y="438150"/>
          <a:ext cx="1647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5720" rIns="64008" bIns="0" anchor="t" upright="1"/>
        <a:lstStyle/>
        <a:p>
          <a:pPr algn="ctr" rtl="0">
            <a:defRPr sz="1000"/>
          </a:pPr>
          <a:r>
            <a:rPr lang="fr-FR" sz="2800" b="1" i="1" u="none" strike="noStrike" baseline="0">
              <a:solidFill>
                <a:srgbClr val="FF0000"/>
              </a:solidFill>
              <a:latin typeface="Arial"/>
              <a:cs typeface="Arial"/>
            </a:rPr>
            <a:t>DRAFT</a:t>
          </a:r>
        </a:p>
      </xdr:txBody>
    </xdr:sp>
    <xdr:clientData/>
  </xdr:twoCellAnchor>
  <xdr:twoCellAnchor>
    <xdr:from>
      <xdr:col>5</xdr:col>
      <xdr:colOff>2631498</xdr:colOff>
      <xdr:row>6</xdr:row>
      <xdr:rowOff>0</xdr:rowOff>
    </xdr:from>
    <xdr:to>
      <xdr:col>5</xdr:col>
      <xdr:colOff>2631498</xdr:colOff>
      <xdr:row>6</xdr:row>
      <xdr:rowOff>0</xdr:rowOff>
    </xdr:to>
    <xdr:sp macro="" textlink="">
      <xdr:nvSpPr>
        <xdr:cNvPr id="15373" name="Text Box 13">
          <a:extLst>
            <a:ext uri="{FF2B5EF4-FFF2-40B4-BE49-F238E27FC236}">
              <a16:creationId xmlns:a16="http://schemas.microsoft.com/office/drawing/2014/main" id="{00000000-0008-0000-0B00-00000D3C0000}"/>
            </a:ext>
          </a:extLst>
        </xdr:cNvPr>
        <xdr:cNvSpPr txBox="1">
          <a:spLocks noChangeArrowheads="1"/>
        </xdr:cNvSpPr>
      </xdr:nvSpPr>
      <xdr:spPr bwMode="auto">
        <a:xfrm>
          <a:off x="16735425" y="17716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EPD</a:t>
          </a:r>
        </a:p>
      </xdr:txBody>
    </xdr:sp>
    <xdr:clientData/>
  </xdr:twoCellAnchor>
  <xdr:twoCellAnchor>
    <xdr:from>
      <xdr:col>5</xdr:col>
      <xdr:colOff>2631498</xdr:colOff>
      <xdr:row>6</xdr:row>
      <xdr:rowOff>0</xdr:rowOff>
    </xdr:from>
    <xdr:to>
      <xdr:col>5</xdr:col>
      <xdr:colOff>2631498</xdr:colOff>
      <xdr:row>6</xdr:row>
      <xdr:rowOff>0</xdr:rowOff>
    </xdr:to>
    <xdr:sp macro="" textlink="">
      <xdr:nvSpPr>
        <xdr:cNvPr id="15374" name="Text Box 14">
          <a:extLst>
            <a:ext uri="{FF2B5EF4-FFF2-40B4-BE49-F238E27FC236}">
              <a16:creationId xmlns:a16="http://schemas.microsoft.com/office/drawing/2014/main" id="{00000000-0008-0000-0B00-00000E3C0000}"/>
            </a:ext>
          </a:extLst>
        </xdr:cNvPr>
        <xdr:cNvSpPr txBox="1">
          <a:spLocks noChangeArrowheads="1"/>
        </xdr:cNvSpPr>
      </xdr:nvSpPr>
      <xdr:spPr bwMode="auto">
        <a:xfrm>
          <a:off x="16735425" y="17716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fr-FR" sz="1000" b="0" i="0" u="none" strike="noStrike" baseline="0">
              <a:solidFill>
                <a:srgbClr val="000000"/>
              </a:solidFill>
              <a:latin typeface="Arial"/>
              <a:cs typeface="Arial"/>
            </a:rPr>
            <a:t>Mass production</a:t>
          </a:r>
        </a:p>
      </xdr:txBody>
    </xdr:sp>
    <xdr:clientData/>
  </xdr:twoCellAnchor>
  <xdr:twoCellAnchor>
    <xdr:from>
      <xdr:col>5</xdr:col>
      <xdr:colOff>2631498</xdr:colOff>
      <xdr:row>6</xdr:row>
      <xdr:rowOff>0</xdr:rowOff>
    </xdr:from>
    <xdr:to>
      <xdr:col>5</xdr:col>
      <xdr:colOff>2631498</xdr:colOff>
      <xdr:row>6</xdr:row>
      <xdr:rowOff>0</xdr:rowOff>
    </xdr:to>
    <xdr:sp macro="" textlink="">
      <xdr:nvSpPr>
        <xdr:cNvPr id="15375" name="Text Box 15">
          <a:extLst>
            <a:ext uri="{FF2B5EF4-FFF2-40B4-BE49-F238E27FC236}">
              <a16:creationId xmlns:a16="http://schemas.microsoft.com/office/drawing/2014/main" id="{00000000-0008-0000-0B00-00000F3C0000}"/>
            </a:ext>
          </a:extLst>
        </xdr:cNvPr>
        <xdr:cNvSpPr txBox="1">
          <a:spLocks noChangeArrowheads="1"/>
        </xdr:cNvSpPr>
      </xdr:nvSpPr>
      <xdr:spPr bwMode="auto">
        <a:xfrm>
          <a:off x="16735425" y="17716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0" anchor="t" upright="1"/>
        <a:lstStyle/>
        <a:p>
          <a:pPr algn="ctr" rtl="0">
            <a:defRPr sz="1000"/>
          </a:pPr>
          <a:r>
            <a:rPr lang="fr-FR" sz="1000" b="0" i="0" u="none" strike="noStrike" baseline="0">
              <a:solidFill>
                <a:srgbClr val="000000"/>
              </a:solidFill>
              <a:latin typeface="Arial"/>
              <a:cs typeface="Arial"/>
            </a:rPr>
            <a:t>Different part by part</a:t>
          </a:r>
        </a:p>
      </xdr:txBody>
    </xdr:sp>
    <xdr:clientData/>
  </xdr:twoCellAnchor>
  <xdr:twoCellAnchor>
    <xdr:from>
      <xdr:col>2</xdr:col>
      <xdr:colOff>213014</xdr:colOff>
      <xdr:row>6</xdr:row>
      <xdr:rowOff>0</xdr:rowOff>
    </xdr:from>
    <xdr:to>
      <xdr:col>5</xdr:col>
      <xdr:colOff>2631498</xdr:colOff>
      <xdr:row>6</xdr:row>
      <xdr:rowOff>0</xdr:rowOff>
    </xdr:to>
    <xdr:sp macro="" textlink="">
      <xdr:nvSpPr>
        <xdr:cNvPr id="15376" name="Text Box 16">
          <a:extLst>
            <a:ext uri="{FF2B5EF4-FFF2-40B4-BE49-F238E27FC236}">
              <a16:creationId xmlns:a16="http://schemas.microsoft.com/office/drawing/2014/main" id="{00000000-0008-0000-0B00-0000103C0000}"/>
            </a:ext>
          </a:extLst>
        </xdr:cNvPr>
        <xdr:cNvSpPr txBox="1">
          <a:spLocks noChangeArrowheads="1"/>
        </xdr:cNvSpPr>
      </xdr:nvSpPr>
      <xdr:spPr bwMode="auto">
        <a:xfrm>
          <a:off x="6429375" y="1771650"/>
          <a:ext cx="103060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FR" sz="2000" b="1" i="0" u="none" strike="noStrike" baseline="0">
              <a:solidFill>
                <a:srgbClr val="000080"/>
              </a:solidFill>
              <a:latin typeface="Arial"/>
              <a:cs typeface="Arial"/>
            </a:rPr>
            <a:t>Nature et Montant des dépenses ingénierie du projet</a:t>
          </a:r>
          <a:r>
            <a:rPr lang="fr-FR" sz="2000" b="0" i="0" u="none" strike="noStrike" baseline="0">
              <a:solidFill>
                <a:srgbClr val="000080"/>
              </a:solidFill>
              <a:latin typeface="Arial"/>
              <a:cs typeface="Arial"/>
            </a:rPr>
            <a:t> </a:t>
          </a:r>
        </a:p>
        <a:p>
          <a:pPr algn="l" rtl="0">
            <a:defRPr sz="1000"/>
          </a:pPr>
          <a:r>
            <a:rPr lang="fr-FR" sz="2000" b="1" i="0" u="none" strike="noStrike" baseline="0">
              <a:solidFill>
                <a:srgbClr val="000080"/>
              </a:solidFill>
              <a:latin typeface="Arial"/>
              <a:cs typeface="Arial"/>
            </a:rPr>
            <a:t>+ Planning associé</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indexed="11"/>
  </sheetPr>
  <dimension ref="A1:C16"/>
  <sheetViews>
    <sheetView workbookViewId="0">
      <selection activeCell="M980" sqref="M980"/>
    </sheetView>
  </sheetViews>
  <sheetFormatPr defaultColWidth="12" defaultRowHeight="13.2"/>
  <cols>
    <col min="1" max="1" width="17.109375" customWidth="1"/>
    <col min="2" max="2" width="12.77734375" customWidth="1"/>
    <col min="3" max="3" width="89.33203125" customWidth="1"/>
  </cols>
  <sheetData>
    <row r="1" spans="1:3" ht="13.8" thickBot="1">
      <c r="A1" s="920" t="s">
        <v>3948</v>
      </c>
      <c r="B1" s="920" t="s">
        <v>3944</v>
      </c>
      <c r="C1" s="920" t="s">
        <v>3945</v>
      </c>
    </row>
    <row r="2" spans="1:3" ht="13.8" thickBot="1">
      <c r="A2" s="922"/>
      <c r="B2" s="923"/>
      <c r="C2" s="924"/>
    </row>
    <row r="3" spans="1:3">
      <c r="A3" s="1210">
        <v>40931</v>
      </c>
      <c r="B3" s="1211" t="s">
        <v>3946</v>
      </c>
      <c r="C3" s="921" t="s">
        <v>3947</v>
      </c>
    </row>
    <row r="4" spans="1:3" ht="145.19999999999999">
      <c r="A4" s="1212">
        <v>40976</v>
      </c>
      <c r="B4" s="1213" t="s">
        <v>3647</v>
      </c>
      <c r="C4" s="903" t="s">
        <v>1537</v>
      </c>
    </row>
    <row r="5" spans="1:3" ht="132">
      <c r="A5" s="1212">
        <v>41232</v>
      </c>
      <c r="B5" s="1213" t="s">
        <v>1536</v>
      </c>
      <c r="C5" s="903" t="s">
        <v>4064</v>
      </c>
    </row>
    <row r="6" spans="1:3">
      <c r="A6" s="1212">
        <v>41407</v>
      </c>
      <c r="B6" s="1213" t="s">
        <v>496</v>
      </c>
      <c r="C6" s="903" t="s">
        <v>497</v>
      </c>
    </row>
    <row r="7" spans="1:3" ht="174" customHeight="1">
      <c r="A7" s="1212">
        <v>41677</v>
      </c>
      <c r="B7" s="1213" t="s">
        <v>496</v>
      </c>
      <c r="C7" s="1225" t="s">
        <v>5061</v>
      </c>
    </row>
    <row r="8" spans="1:3" ht="83.25" customHeight="1">
      <c r="A8" s="1212">
        <v>41813</v>
      </c>
      <c r="B8" s="1213" t="s">
        <v>5066</v>
      </c>
      <c r="C8" s="1370" t="s">
        <v>5289</v>
      </c>
    </row>
    <row r="9" spans="1:3">
      <c r="A9" s="1212">
        <v>42275</v>
      </c>
      <c r="B9" s="1213" t="s">
        <v>5290</v>
      </c>
      <c r="C9" s="902" t="s">
        <v>5291</v>
      </c>
    </row>
    <row r="10" spans="1:3">
      <c r="A10" s="1212">
        <v>42291</v>
      </c>
      <c r="B10" s="1213" t="s">
        <v>5333</v>
      </c>
      <c r="C10" s="902" t="s">
        <v>5334</v>
      </c>
    </row>
    <row r="11" spans="1:3">
      <c r="A11" s="1213"/>
      <c r="B11" s="1213"/>
      <c r="C11" s="902"/>
    </row>
    <row r="12" spans="1:3">
      <c r="A12" s="1213"/>
      <c r="B12" s="1213"/>
      <c r="C12" s="902"/>
    </row>
    <row r="13" spans="1:3">
      <c r="A13" s="1213"/>
      <c r="B13" s="1213"/>
      <c r="C13" s="902"/>
    </row>
    <row r="14" spans="1:3" ht="13.8" thickBot="1">
      <c r="A14" s="1214"/>
      <c r="B14" s="1214"/>
      <c r="C14" s="916"/>
    </row>
    <row r="15" spans="1:3" ht="13.8" thickBot="1">
      <c r="A15" s="917"/>
      <c r="B15" s="918"/>
      <c r="C15" s="919"/>
    </row>
    <row r="16" spans="1:3">
      <c r="A16" s="925" t="s">
        <v>3408</v>
      </c>
    </row>
  </sheetData>
  <phoneticPr fontId="24" type="noConversion"/>
  <pageMargins left="0.78740157499999996" right="0.78740157499999996" top="0.984251969" bottom="0.984251969" header="0.4921259845" footer="0.4921259845"/>
  <pageSetup paperSize="9" orientation="portrait" r:id="rId1"/>
  <headerFooter alignWithMargins="0">
    <oddFooter>&amp;R&amp;1#&amp;"Arial"&amp;10&amp;K000000Confidential 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5_Specific_expenses"/>
  <dimension ref="A1:I1123"/>
  <sheetViews>
    <sheetView showGridLines="0" zoomScale="70" zoomScaleNormal="60" workbookViewId="0">
      <selection activeCell="F18" sqref="F18"/>
    </sheetView>
  </sheetViews>
  <sheetFormatPr defaultColWidth="12" defaultRowHeight="13.2"/>
  <cols>
    <col min="1" max="1" width="72" style="678" customWidth="1"/>
    <col min="2" max="5" width="24.77734375" customWidth="1"/>
    <col min="6" max="6" width="36.77734375" customWidth="1"/>
    <col min="7" max="7" width="25.33203125" customWidth="1"/>
    <col min="8" max="8" width="24.77734375" style="678" customWidth="1"/>
    <col min="9" max="9" width="21.77734375" customWidth="1"/>
    <col min="11" max="11" width="24.44140625" customWidth="1"/>
  </cols>
  <sheetData>
    <row r="1" spans="1:9" s="670" customFormat="1" ht="36" customHeight="1">
      <c r="A1" s="675" t="str">
        <f>Dictionary!$D$943</f>
        <v>Таблица 5 Сумма специальных расходов по проекту, амортизируемая в стоимость детали</v>
      </c>
      <c r="B1" s="679"/>
      <c r="C1" s="679"/>
      <c r="D1" s="679"/>
      <c r="E1" s="679"/>
      <c r="F1" s="679"/>
      <c r="G1" s="679"/>
      <c r="H1" s="679"/>
      <c r="I1" s="679"/>
    </row>
    <row r="2" spans="1:9" s="1206" customFormat="1" ht="20.25" customHeight="1" thickBot="1">
      <c r="A2" s="676"/>
      <c r="B2" s="680"/>
      <c r="C2" s="680"/>
      <c r="D2" s="681"/>
      <c r="E2" s="682"/>
      <c r="F2" s="682"/>
      <c r="G2" s="657"/>
      <c r="H2" s="678"/>
    </row>
    <row r="3" spans="1:9" s="1206" customFormat="1" ht="22.5" customHeight="1" thickBot="1">
      <c r="A3" s="1968" t="str">
        <f>Dictionary!$D$948</f>
        <v>Калькуляция специфических затрат</v>
      </c>
      <c r="B3" s="1725" t="s">
        <v>2350</v>
      </c>
      <c r="C3" s="1724" t="s">
        <v>4093</v>
      </c>
      <c r="D3" s="1726" t="s">
        <v>1564</v>
      </c>
      <c r="E3" s="1724" t="s">
        <v>1565</v>
      </c>
      <c r="F3" s="1726" t="s">
        <v>1566</v>
      </c>
      <c r="G3" s="1724" t="s">
        <v>1567</v>
      </c>
      <c r="H3" s="1724" t="s">
        <v>1568</v>
      </c>
    </row>
    <row r="4" spans="1:9" s="1206" customFormat="1" ht="109.5" customHeight="1" thickBot="1">
      <c r="A4" s="1969"/>
      <c r="B4" s="1723" t="str">
        <f>Dictionary!$D$955</f>
        <v>Специфические разработки Продукт/Процесс(не включая затраты на тестирование/утверждение)</v>
      </c>
      <c r="C4" s="1723" t="str">
        <f>Dictionary!$D$956</f>
        <v>Затраты на тестирование и утверждение</v>
      </c>
      <c r="D4" s="1723" t="str">
        <f>Dictionary!$D$957</f>
        <v>Затраты на изготовление специфической оснастки(не включая стоимость самой оснастки)</v>
      </c>
      <c r="E4" s="1723" t="str">
        <f>Dictionary!$D$958</f>
        <v>Специфические средства, амортизируемые в стоимоть детали</v>
      </c>
      <c r="F4" s="1723" t="str">
        <f>Dictionary!$D$959</f>
        <v xml:space="preserve">Расходы на опытные образцы(образцы оснастки и деталей) </v>
      </c>
      <c r="G4" s="1723" t="str">
        <f>Dictionary!$D$960</f>
        <v>Расходы на запуск производства</v>
      </c>
      <c r="H4" s="1646" t="str">
        <f>Dictionary!$D$961</f>
        <v>Итог(Е1-Е5)</v>
      </c>
    </row>
    <row r="5" spans="1:9" s="1208" customFormat="1" ht="40.200000000000003" customHeight="1" thickBot="1">
      <c r="A5" s="677" t="str">
        <f>Dictionary!$D$949</f>
        <v>Е7 - Сумма(валюта) - не включая маржу и фин.расходы</v>
      </c>
      <c r="B5" s="1226">
        <f>'Sheet 5 IET '!I43</f>
        <v>0</v>
      </c>
      <c r="C5" s="1227">
        <f>'Sheet 5 IET '!I52</f>
        <v>0</v>
      </c>
      <c r="D5" s="1228">
        <f>'Sheet 5 E2-E3-E4-E5'!H7</f>
        <v>0</v>
      </c>
      <c r="E5" s="1227">
        <f>'Sheet 5 E2-E3-E4-E5'!H19</f>
        <v>0</v>
      </c>
      <c r="F5" s="1228">
        <f>'Sheet 5 E2-E3-E4-E5'!H45</f>
        <v>0</v>
      </c>
      <c r="G5" s="1227">
        <f>'Sheet 5 E2-E3-E4-E5'!H54</f>
        <v>0</v>
      </c>
      <c r="H5" s="1314">
        <f>SUM(B5:G5)</f>
        <v>0</v>
      </c>
    </row>
    <row r="6" spans="1:9" s="16" customFormat="1" ht="40.200000000000003" customHeight="1" thickBot="1">
      <c r="A6" s="677" t="str">
        <f>Dictionary!$D$950</f>
        <v>Е8  -Объем(кол-во деталей, используемое для амортизации затрат)</v>
      </c>
      <c r="B6" s="549"/>
      <c r="C6" s="549"/>
      <c r="D6" s="549"/>
      <c r="E6" s="549"/>
      <c r="F6" s="549"/>
      <c r="G6" s="549"/>
      <c r="H6" s="1315">
        <f>MAX(B6:G6)</f>
        <v>0</v>
      </c>
      <c r="I6" s="1209"/>
    </row>
    <row r="7" spans="1:9" s="16" customFormat="1" ht="40.200000000000003" customHeight="1" thickBot="1">
      <c r="A7" s="677" t="str">
        <f>Dictionary!$D$951</f>
        <v>Е9 - Срок амортизации(кол-во лет)</v>
      </c>
      <c r="B7" s="593"/>
      <c r="C7" s="550"/>
      <c r="D7" s="550"/>
      <c r="E7" s="550"/>
      <c r="F7" s="550"/>
      <c r="G7" s="550"/>
      <c r="H7" s="1315">
        <f>MAX(B7:G7)</f>
        <v>0</v>
      </c>
    </row>
    <row r="8" spans="1:9" s="16" customFormat="1" ht="40.200000000000003" customHeight="1" thickBot="1">
      <c r="A8" s="677" t="str">
        <f>Dictionary!$D$952</f>
        <v>Е10 - Затраты на деталь(сумма/кол-во деталей) не включая маржу и фин.затраты</v>
      </c>
      <c r="B8" s="1229">
        <f t="shared" ref="B8:G8" si="0">IF(B6*B7=0,0,B5/(B6*B7))</f>
        <v>0</v>
      </c>
      <c r="C8" s="1230">
        <f t="shared" si="0"/>
        <v>0</v>
      </c>
      <c r="D8" s="1231">
        <f t="shared" si="0"/>
        <v>0</v>
      </c>
      <c r="E8" s="1230">
        <f t="shared" si="0"/>
        <v>0</v>
      </c>
      <c r="F8" s="1231">
        <f t="shared" si="0"/>
        <v>0</v>
      </c>
      <c r="G8" s="1230">
        <f t="shared" si="0"/>
        <v>0</v>
      </c>
      <c r="H8" s="1722">
        <f>SUM(B8:G8)</f>
        <v>0</v>
      </c>
    </row>
    <row r="9" spans="1:9" s="16" customFormat="1" ht="40.200000000000003" customHeight="1" thickBot="1">
      <c r="A9" s="677" t="str">
        <f>Dictionary!$D$953</f>
        <v>Е11 - Учетная ставка - % маржи и фин. затрат</v>
      </c>
      <c r="B9" s="641"/>
      <c r="C9" s="642"/>
      <c r="D9" s="643"/>
      <c r="E9" s="642"/>
      <c r="F9" s="643"/>
      <c r="G9" s="642"/>
      <c r="H9" s="1721"/>
    </row>
    <row r="10" spans="1:9" s="16" customFormat="1" ht="40.200000000000003" customHeight="1" thickBot="1">
      <c r="A10" s="677" t="str">
        <f>Dictionary!$D$954</f>
        <v>Е12 - Затраты на деталь включая маржу и фин. Затраты</v>
      </c>
      <c r="B10" s="1219">
        <f t="shared" ref="B10:G10" si="1">IF(OR(B5=0,B6=0,B7=0),0,PMT(B9,B7,-B5)/B6)</f>
        <v>0</v>
      </c>
      <c r="C10" s="1220">
        <f t="shared" si="1"/>
        <v>0</v>
      </c>
      <c r="D10" s="1221">
        <f t="shared" si="1"/>
        <v>0</v>
      </c>
      <c r="E10" s="1220">
        <f t="shared" si="1"/>
        <v>0</v>
      </c>
      <c r="F10" s="1221">
        <f t="shared" si="1"/>
        <v>0</v>
      </c>
      <c r="G10" s="1220">
        <f t="shared" si="1"/>
        <v>0</v>
      </c>
      <c r="H10" s="1313">
        <f>SUM(B10:G10)</f>
        <v>0</v>
      </c>
    </row>
    <row r="11" spans="1:9" s="16" customFormat="1" ht="12" customHeight="1">
      <c r="A11" s="678"/>
      <c r="B11"/>
      <c r="C11"/>
      <c r="D11"/>
      <c r="E11"/>
      <c r="F11"/>
      <c r="G11"/>
      <c r="H11" s="678"/>
    </row>
    <row r="12" spans="1:9" s="16" customFormat="1" ht="26.25" customHeight="1">
      <c r="A12" s="668"/>
      <c r="B12"/>
      <c r="C12"/>
      <c r="D12"/>
      <c r="E12"/>
      <c r="F12"/>
      <c r="G12"/>
      <c r="H12" s="678"/>
    </row>
    <row r="13" spans="1:9" s="16" customFormat="1" ht="26.25" customHeight="1">
      <c r="A13" s="669"/>
      <c r="B13"/>
      <c r="C13"/>
      <c r="D13"/>
      <c r="E13"/>
      <c r="F13"/>
      <c r="G13"/>
      <c r="H13" s="678"/>
    </row>
    <row r="14" spans="1:9" s="16" customFormat="1" ht="26.25" customHeight="1">
      <c r="A14" s="669"/>
      <c r="B14"/>
      <c r="C14"/>
      <c r="D14"/>
      <c r="E14"/>
      <c r="F14"/>
      <c r="G14"/>
      <c r="H14" s="678"/>
    </row>
    <row r="15" spans="1:9" s="16" customFormat="1" ht="26.25" customHeight="1">
      <c r="A15" s="678"/>
      <c r="B15"/>
      <c r="C15"/>
      <c r="D15"/>
      <c r="E15"/>
      <c r="F15"/>
      <c r="G15"/>
      <c r="H15" s="678"/>
    </row>
    <row r="16" spans="1:9" s="16" customFormat="1" ht="26.25" customHeight="1">
      <c r="A16" s="1206"/>
      <c r="H16" s="1206"/>
    </row>
    <row r="17" spans="1:8" s="16" customFormat="1" ht="26.25" customHeight="1">
      <c r="A17" s="1206"/>
      <c r="H17" s="1206"/>
    </row>
    <row r="18" spans="1:8" s="16" customFormat="1" ht="26.25" customHeight="1">
      <c r="A18" s="1206"/>
      <c r="H18" s="1206"/>
    </row>
    <row r="19" spans="1:8" s="16" customFormat="1" ht="26.25" customHeight="1">
      <c r="A19" s="1206"/>
      <c r="H19" s="1206"/>
    </row>
    <row r="20" spans="1:8" s="16" customFormat="1" ht="26.25" customHeight="1">
      <c r="A20" s="1206"/>
      <c r="C20" s="1207"/>
      <c r="D20" s="1207"/>
      <c r="H20" s="1206"/>
    </row>
    <row r="21" spans="1:8" s="16" customFormat="1" ht="26.25" customHeight="1">
      <c r="A21" s="1206"/>
      <c r="H21" s="1206"/>
    </row>
    <row r="22" spans="1:8" s="16" customFormat="1" ht="26.25" customHeight="1">
      <c r="A22" s="1206"/>
      <c r="H22" s="1206"/>
    </row>
    <row r="23" spans="1:8" s="16" customFormat="1" ht="26.25" customHeight="1">
      <c r="A23" s="1206"/>
      <c r="C23" s="1207"/>
      <c r="D23" s="1207"/>
      <c r="H23" s="1206"/>
    </row>
    <row r="24" spans="1:8" s="16" customFormat="1" ht="26.25" customHeight="1">
      <c r="A24" s="1206"/>
      <c r="H24" s="1206"/>
    </row>
    <row r="25" spans="1:8" s="16" customFormat="1" ht="26.25" customHeight="1">
      <c r="A25" s="1206"/>
      <c r="H25" s="1206"/>
    </row>
    <row r="26" spans="1:8" s="16" customFormat="1" ht="26.25" customHeight="1">
      <c r="A26" s="1206"/>
      <c r="H26" s="1206"/>
    </row>
    <row r="27" spans="1:8" s="16" customFormat="1" ht="26.25" customHeight="1">
      <c r="A27" s="1206"/>
      <c r="H27" s="1206"/>
    </row>
    <row r="28" spans="1:8" s="16" customFormat="1" ht="26.25" customHeight="1">
      <c r="A28" s="1206"/>
      <c r="H28" s="1206"/>
    </row>
    <row r="29" spans="1:8" s="16" customFormat="1" ht="26.25" customHeight="1">
      <c r="A29" s="1206"/>
      <c r="H29" s="1206"/>
    </row>
    <row r="30" spans="1:8" s="16" customFormat="1" ht="26.25" customHeight="1">
      <c r="A30" s="1206"/>
      <c r="H30" s="1206"/>
    </row>
    <row r="31" spans="1:8" s="16" customFormat="1" ht="26.25" customHeight="1">
      <c r="A31" s="1206"/>
      <c r="H31" s="1206"/>
    </row>
    <row r="32" spans="1:8" s="16" customFormat="1" ht="26.25" customHeight="1">
      <c r="A32" s="1206"/>
      <c r="H32" s="1206"/>
    </row>
    <row r="33" spans="1:8" s="16" customFormat="1" ht="26.25" customHeight="1">
      <c r="A33" s="1206"/>
      <c r="H33" s="1206"/>
    </row>
    <row r="34" spans="1:8" s="16" customFormat="1" ht="26.25" customHeight="1">
      <c r="A34" s="1206"/>
      <c r="H34" s="1206"/>
    </row>
    <row r="35" spans="1:8" s="16" customFormat="1">
      <c r="A35" s="1206"/>
      <c r="H35" s="1206"/>
    </row>
    <row r="36" spans="1:8" s="16" customFormat="1">
      <c r="A36" s="1206"/>
      <c r="H36" s="1206"/>
    </row>
    <row r="37" spans="1:8" s="16" customFormat="1">
      <c r="A37" s="1206"/>
      <c r="H37" s="1206"/>
    </row>
    <row r="38" spans="1:8" s="16" customFormat="1">
      <c r="A38" s="1206"/>
      <c r="H38" s="1206"/>
    </row>
    <row r="39" spans="1:8" s="16" customFormat="1">
      <c r="A39" s="1206"/>
      <c r="H39" s="1206"/>
    </row>
    <row r="40" spans="1:8" s="16" customFormat="1">
      <c r="A40" s="1206"/>
      <c r="H40" s="1206"/>
    </row>
    <row r="41" spans="1:8" s="16" customFormat="1">
      <c r="A41" s="1206"/>
      <c r="H41" s="1206"/>
    </row>
    <row r="42" spans="1:8" s="16" customFormat="1">
      <c r="A42" s="1206"/>
      <c r="H42" s="1206"/>
    </row>
    <row r="43" spans="1:8" s="16" customFormat="1">
      <c r="A43" s="1206"/>
      <c r="H43" s="1206"/>
    </row>
    <row r="44" spans="1:8" s="16" customFormat="1">
      <c r="A44" s="1206"/>
      <c r="H44" s="1206"/>
    </row>
    <row r="45" spans="1:8" s="16" customFormat="1">
      <c r="A45" s="1206"/>
      <c r="H45" s="1206"/>
    </row>
    <row r="46" spans="1:8" s="16" customFormat="1">
      <c r="A46" s="1206"/>
      <c r="H46" s="1206"/>
    </row>
    <row r="47" spans="1:8" s="16" customFormat="1">
      <c r="A47" s="1206"/>
      <c r="H47" s="1206"/>
    </row>
    <row r="48" spans="1:8" s="16" customFormat="1">
      <c r="A48" s="1206"/>
      <c r="H48" s="1206"/>
    </row>
    <row r="49" spans="1:8" s="16" customFormat="1">
      <c r="A49" s="1206"/>
      <c r="H49" s="1206"/>
    </row>
    <row r="50" spans="1:8" s="16" customFormat="1">
      <c r="A50" s="1206"/>
      <c r="H50" s="1206"/>
    </row>
    <row r="51" spans="1:8" s="16" customFormat="1">
      <c r="A51" s="1206"/>
      <c r="H51" s="1206"/>
    </row>
    <row r="52" spans="1:8" s="16" customFormat="1">
      <c r="A52" s="1206"/>
      <c r="H52" s="1206"/>
    </row>
    <row r="53" spans="1:8" s="16" customFormat="1">
      <c r="A53" s="1206"/>
      <c r="H53" s="1206"/>
    </row>
    <row r="54" spans="1:8" s="16" customFormat="1">
      <c r="A54" s="1206"/>
      <c r="H54" s="1206"/>
    </row>
    <row r="55" spans="1:8" s="16" customFormat="1">
      <c r="A55" s="1206"/>
      <c r="H55" s="1206"/>
    </row>
    <row r="56" spans="1:8" s="16" customFormat="1">
      <c r="A56" s="1206"/>
      <c r="H56" s="1206"/>
    </row>
    <row r="57" spans="1:8" s="16" customFormat="1">
      <c r="A57" s="1206"/>
      <c r="H57" s="1206"/>
    </row>
    <row r="58" spans="1:8" s="16" customFormat="1">
      <c r="A58" s="1206"/>
      <c r="H58" s="1206"/>
    </row>
    <row r="59" spans="1:8" s="16" customFormat="1">
      <c r="A59" s="1206"/>
      <c r="H59" s="1206"/>
    </row>
    <row r="60" spans="1:8" s="16" customFormat="1">
      <c r="A60" s="1206"/>
      <c r="H60" s="1206"/>
    </row>
    <row r="61" spans="1:8" s="16" customFormat="1">
      <c r="A61" s="1206"/>
      <c r="H61" s="1206"/>
    </row>
    <row r="62" spans="1:8" s="16" customFormat="1">
      <c r="A62" s="1206"/>
      <c r="H62" s="1206"/>
    </row>
    <row r="63" spans="1:8" s="16" customFormat="1">
      <c r="A63" s="1206"/>
      <c r="H63" s="1206"/>
    </row>
    <row r="64" spans="1:8" s="16" customFormat="1">
      <c r="A64" s="1206"/>
      <c r="H64" s="1206"/>
    </row>
    <row r="65" spans="1:8" s="16" customFormat="1">
      <c r="A65" s="1206"/>
      <c r="H65" s="1206"/>
    </row>
    <row r="66" spans="1:8" s="16" customFormat="1">
      <c r="A66" s="1206"/>
      <c r="H66" s="1206"/>
    </row>
    <row r="67" spans="1:8" s="16" customFormat="1">
      <c r="A67" s="1206"/>
      <c r="H67" s="1206"/>
    </row>
    <row r="68" spans="1:8" s="16" customFormat="1">
      <c r="A68" s="1206"/>
      <c r="H68" s="1206"/>
    </row>
    <row r="69" spans="1:8" s="16" customFormat="1">
      <c r="A69" s="1206"/>
      <c r="H69" s="1206"/>
    </row>
    <row r="70" spans="1:8" s="16" customFormat="1">
      <c r="A70" s="1206"/>
      <c r="H70" s="1206"/>
    </row>
    <row r="71" spans="1:8" s="16" customFormat="1">
      <c r="A71" s="1206"/>
      <c r="H71" s="1206"/>
    </row>
    <row r="72" spans="1:8" s="16" customFormat="1">
      <c r="A72" s="1206"/>
      <c r="H72" s="1206"/>
    </row>
    <row r="73" spans="1:8" s="16" customFormat="1">
      <c r="A73" s="1206"/>
      <c r="H73" s="1206"/>
    </row>
    <row r="74" spans="1:8" s="16" customFormat="1">
      <c r="A74" s="1206"/>
      <c r="H74" s="1206"/>
    </row>
    <row r="75" spans="1:8" s="16" customFormat="1">
      <c r="A75" s="1206"/>
      <c r="H75" s="1206"/>
    </row>
    <row r="76" spans="1:8" s="16" customFormat="1">
      <c r="A76" s="1206"/>
      <c r="H76" s="1206"/>
    </row>
    <row r="77" spans="1:8" s="16" customFormat="1">
      <c r="A77" s="1206"/>
      <c r="H77" s="1206"/>
    </row>
    <row r="78" spans="1:8" s="16" customFormat="1">
      <c r="A78" s="1206"/>
      <c r="H78" s="1206"/>
    </row>
    <row r="79" spans="1:8" s="16" customFormat="1">
      <c r="A79" s="1206"/>
      <c r="H79" s="1206"/>
    </row>
    <row r="80" spans="1:8" s="16" customFormat="1">
      <c r="A80" s="1206"/>
      <c r="H80" s="1206"/>
    </row>
    <row r="81" spans="1:8" s="16" customFormat="1">
      <c r="A81" s="1206"/>
      <c r="H81" s="1206"/>
    </row>
    <row r="82" spans="1:8" s="16" customFormat="1">
      <c r="A82" s="1206"/>
      <c r="H82" s="1206"/>
    </row>
    <row r="83" spans="1:8" s="16" customFormat="1">
      <c r="A83" s="1206"/>
      <c r="H83" s="1206"/>
    </row>
    <row r="84" spans="1:8" s="16" customFormat="1">
      <c r="A84" s="1206"/>
      <c r="H84" s="1206"/>
    </row>
    <row r="85" spans="1:8" s="16" customFormat="1">
      <c r="A85" s="1206"/>
      <c r="H85" s="1206"/>
    </row>
    <row r="86" spans="1:8" s="16" customFormat="1">
      <c r="A86" s="1206"/>
      <c r="H86" s="1206"/>
    </row>
    <row r="87" spans="1:8" s="16" customFormat="1">
      <c r="A87" s="1206"/>
      <c r="H87" s="1206"/>
    </row>
    <row r="88" spans="1:8" s="16" customFormat="1">
      <c r="A88" s="1206"/>
      <c r="H88" s="1206"/>
    </row>
    <row r="89" spans="1:8" s="16" customFormat="1">
      <c r="A89" s="1206"/>
      <c r="H89" s="1206"/>
    </row>
    <row r="90" spans="1:8" s="16" customFormat="1">
      <c r="A90" s="1206"/>
      <c r="H90" s="1206"/>
    </row>
    <row r="91" spans="1:8" s="16" customFormat="1">
      <c r="A91" s="1206"/>
      <c r="H91" s="1206"/>
    </row>
    <row r="92" spans="1:8" s="16" customFormat="1">
      <c r="A92" s="1206"/>
      <c r="H92" s="1206"/>
    </row>
    <row r="93" spans="1:8" s="16" customFormat="1">
      <c r="A93" s="1206"/>
      <c r="H93" s="1206"/>
    </row>
    <row r="94" spans="1:8" s="16" customFormat="1">
      <c r="A94" s="1206"/>
      <c r="H94" s="1206"/>
    </row>
    <row r="95" spans="1:8" s="16" customFormat="1">
      <c r="A95" s="1206"/>
      <c r="H95" s="1206"/>
    </row>
    <row r="96" spans="1:8" s="16" customFormat="1">
      <c r="A96" s="1206"/>
      <c r="H96" s="1206"/>
    </row>
    <row r="97" spans="1:8" s="16" customFormat="1">
      <c r="A97" s="1206"/>
      <c r="H97" s="1206"/>
    </row>
    <row r="98" spans="1:8" s="16" customFormat="1">
      <c r="A98" s="1206"/>
      <c r="H98" s="1206"/>
    </row>
    <row r="99" spans="1:8" s="16" customFormat="1">
      <c r="A99" s="1206"/>
      <c r="H99" s="1206"/>
    </row>
    <row r="100" spans="1:8" s="16" customFormat="1">
      <c r="A100" s="1206"/>
      <c r="H100" s="1206"/>
    </row>
    <row r="101" spans="1:8" s="16" customFormat="1">
      <c r="A101" s="1206"/>
      <c r="H101" s="1206"/>
    </row>
    <row r="102" spans="1:8" s="16" customFormat="1">
      <c r="A102" s="1206"/>
      <c r="H102" s="1206"/>
    </row>
    <row r="103" spans="1:8" s="16" customFormat="1">
      <c r="A103" s="1206"/>
      <c r="H103" s="1206"/>
    </row>
    <row r="104" spans="1:8" s="16" customFormat="1">
      <c r="A104" s="1206"/>
      <c r="H104" s="1206"/>
    </row>
    <row r="105" spans="1:8" s="16" customFormat="1">
      <c r="A105" s="1206"/>
      <c r="H105" s="1206"/>
    </row>
    <row r="106" spans="1:8" s="16" customFormat="1">
      <c r="A106" s="1206"/>
      <c r="H106" s="1206"/>
    </row>
    <row r="107" spans="1:8" s="16" customFormat="1">
      <c r="A107" s="1206"/>
      <c r="H107" s="1206"/>
    </row>
    <row r="108" spans="1:8" s="16" customFormat="1">
      <c r="A108" s="1206"/>
      <c r="H108" s="1206"/>
    </row>
    <row r="109" spans="1:8" s="16" customFormat="1">
      <c r="A109" s="1206"/>
      <c r="H109" s="1206"/>
    </row>
    <row r="110" spans="1:8" s="16" customFormat="1">
      <c r="A110" s="1206"/>
      <c r="H110" s="1206"/>
    </row>
    <row r="111" spans="1:8" s="16" customFormat="1">
      <c r="A111" s="1206"/>
      <c r="H111" s="1206"/>
    </row>
    <row r="112" spans="1:8" s="16" customFormat="1">
      <c r="A112" s="1206"/>
      <c r="H112" s="1206"/>
    </row>
    <row r="113" spans="1:8" s="16" customFormat="1">
      <c r="A113" s="1206"/>
      <c r="H113" s="1206"/>
    </row>
    <row r="114" spans="1:8" s="16" customFormat="1">
      <c r="A114" s="1206"/>
      <c r="H114" s="1206"/>
    </row>
    <row r="115" spans="1:8" s="16" customFormat="1">
      <c r="A115" s="1206"/>
      <c r="H115" s="1206"/>
    </row>
    <row r="116" spans="1:8" s="16" customFormat="1">
      <c r="A116" s="1206"/>
      <c r="H116" s="1206"/>
    </row>
    <row r="117" spans="1:8" s="16" customFormat="1">
      <c r="A117" s="1206"/>
      <c r="H117" s="1206"/>
    </row>
    <row r="118" spans="1:8" s="16" customFormat="1">
      <c r="A118" s="1206"/>
      <c r="H118" s="1206"/>
    </row>
    <row r="119" spans="1:8" s="16" customFormat="1">
      <c r="A119" s="1206"/>
      <c r="H119" s="1206"/>
    </row>
    <row r="120" spans="1:8" s="16" customFormat="1">
      <c r="A120" s="1206"/>
      <c r="H120" s="1206"/>
    </row>
    <row r="121" spans="1:8" s="16" customFormat="1">
      <c r="A121" s="1206"/>
      <c r="H121" s="1206"/>
    </row>
    <row r="122" spans="1:8" s="16" customFormat="1">
      <c r="A122" s="1206"/>
      <c r="H122" s="1206"/>
    </row>
    <row r="123" spans="1:8" s="16" customFormat="1">
      <c r="A123" s="1206"/>
      <c r="H123" s="1206"/>
    </row>
    <row r="124" spans="1:8" s="16" customFormat="1">
      <c r="A124" s="1206"/>
      <c r="H124" s="1206"/>
    </row>
    <row r="125" spans="1:8" s="16" customFormat="1">
      <c r="A125" s="1206"/>
      <c r="H125" s="1206"/>
    </row>
    <row r="126" spans="1:8" s="16" customFormat="1">
      <c r="A126" s="1206"/>
      <c r="H126" s="1206"/>
    </row>
    <row r="127" spans="1:8" s="16" customFormat="1">
      <c r="A127" s="1206"/>
      <c r="H127" s="1206"/>
    </row>
    <row r="128" spans="1:8" s="16" customFormat="1">
      <c r="A128" s="1206"/>
      <c r="H128" s="1206"/>
    </row>
    <row r="129" spans="1:8" s="16" customFormat="1">
      <c r="A129" s="1206"/>
      <c r="H129" s="1206"/>
    </row>
    <row r="130" spans="1:8" s="16" customFormat="1">
      <c r="A130" s="1206"/>
      <c r="H130" s="1206"/>
    </row>
    <row r="131" spans="1:8" s="16" customFormat="1">
      <c r="A131" s="1206"/>
      <c r="H131" s="1206"/>
    </row>
    <row r="132" spans="1:8" s="16" customFormat="1">
      <c r="A132" s="1206"/>
      <c r="H132" s="1206"/>
    </row>
    <row r="133" spans="1:8" s="16" customFormat="1">
      <c r="A133" s="1206"/>
      <c r="H133" s="1206"/>
    </row>
    <row r="134" spans="1:8" s="16" customFormat="1">
      <c r="A134" s="1206"/>
      <c r="H134" s="1206"/>
    </row>
    <row r="135" spans="1:8" s="16" customFormat="1">
      <c r="A135" s="1206"/>
      <c r="H135" s="1206"/>
    </row>
    <row r="136" spans="1:8" s="16" customFormat="1">
      <c r="A136" s="1206"/>
      <c r="H136" s="1206"/>
    </row>
    <row r="137" spans="1:8" s="16" customFormat="1">
      <c r="A137" s="1206"/>
      <c r="H137" s="1206"/>
    </row>
    <row r="138" spans="1:8" s="16" customFormat="1">
      <c r="A138" s="1206"/>
      <c r="H138" s="1206"/>
    </row>
    <row r="139" spans="1:8" s="16" customFormat="1">
      <c r="A139" s="1206"/>
      <c r="H139" s="1206"/>
    </row>
    <row r="140" spans="1:8" s="16" customFormat="1">
      <c r="A140" s="1206"/>
      <c r="H140" s="1206"/>
    </row>
    <row r="141" spans="1:8" s="16" customFormat="1">
      <c r="A141" s="1206"/>
      <c r="H141" s="1206"/>
    </row>
    <row r="142" spans="1:8" s="16" customFormat="1">
      <c r="A142" s="1206"/>
      <c r="H142" s="1206"/>
    </row>
    <row r="143" spans="1:8" s="16" customFormat="1">
      <c r="A143" s="1206"/>
      <c r="H143" s="1206"/>
    </row>
    <row r="144" spans="1:8" s="16" customFormat="1">
      <c r="A144" s="1206"/>
      <c r="H144" s="1206"/>
    </row>
    <row r="145" spans="1:8" s="16" customFormat="1">
      <c r="A145" s="1206"/>
      <c r="H145" s="1206"/>
    </row>
    <row r="146" spans="1:8" s="16" customFormat="1">
      <c r="A146" s="1206"/>
      <c r="H146" s="1206"/>
    </row>
    <row r="147" spans="1:8" s="16" customFormat="1">
      <c r="A147" s="1206"/>
      <c r="H147" s="1206"/>
    </row>
    <row r="148" spans="1:8" s="16" customFormat="1">
      <c r="A148" s="1206"/>
      <c r="H148" s="1206"/>
    </row>
    <row r="149" spans="1:8" s="16" customFormat="1">
      <c r="A149" s="1206"/>
      <c r="H149" s="1206"/>
    </row>
    <row r="150" spans="1:8" s="16" customFormat="1">
      <c r="A150" s="1206"/>
      <c r="H150" s="1206"/>
    </row>
    <row r="151" spans="1:8" s="16" customFormat="1">
      <c r="A151" s="1206"/>
      <c r="H151" s="1206"/>
    </row>
    <row r="152" spans="1:8" s="16" customFormat="1">
      <c r="A152" s="1206"/>
      <c r="H152" s="1206"/>
    </row>
    <row r="153" spans="1:8" s="16" customFormat="1">
      <c r="A153" s="1206"/>
      <c r="H153" s="1206"/>
    </row>
    <row r="154" spans="1:8" s="16" customFormat="1">
      <c r="A154" s="1206"/>
      <c r="H154" s="1206"/>
    </row>
    <row r="155" spans="1:8" s="16" customFormat="1">
      <c r="A155" s="1206"/>
      <c r="H155" s="1206"/>
    </row>
    <row r="156" spans="1:8" s="16" customFormat="1">
      <c r="A156" s="1206"/>
      <c r="H156" s="1206"/>
    </row>
    <row r="157" spans="1:8" s="16" customFormat="1">
      <c r="A157" s="1206"/>
      <c r="H157" s="1206"/>
    </row>
    <row r="158" spans="1:8" s="16" customFormat="1">
      <c r="A158" s="1206"/>
      <c r="H158" s="1206"/>
    </row>
    <row r="159" spans="1:8" s="16" customFormat="1">
      <c r="A159" s="1206"/>
      <c r="H159" s="1206"/>
    </row>
    <row r="160" spans="1:8" s="16" customFormat="1">
      <c r="A160" s="678"/>
      <c r="B160"/>
      <c r="C160"/>
      <c r="D160"/>
      <c r="E160"/>
      <c r="F160"/>
      <c r="G160"/>
      <c r="H160" s="678"/>
    </row>
    <row r="161" spans="1:8" s="16" customFormat="1">
      <c r="A161" s="678"/>
      <c r="B161"/>
      <c r="C161"/>
      <c r="D161"/>
      <c r="E161"/>
      <c r="F161"/>
      <c r="G161"/>
      <c r="H161" s="678"/>
    </row>
    <row r="162" spans="1:8" s="16" customFormat="1">
      <c r="A162" s="678"/>
      <c r="B162"/>
      <c r="C162"/>
      <c r="D162"/>
      <c r="E162"/>
      <c r="F162"/>
      <c r="G162"/>
      <c r="H162" s="678"/>
    </row>
    <row r="163" spans="1:8" s="16" customFormat="1">
      <c r="A163" s="678"/>
      <c r="B163"/>
      <c r="C163"/>
      <c r="D163"/>
      <c r="E163"/>
      <c r="F163"/>
      <c r="G163"/>
      <c r="H163" s="678"/>
    </row>
    <row r="164" spans="1:8" s="16" customFormat="1">
      <c r="A164" s="678"/>
      <c r="B164"/>
      <c r="C164"/>
      <c r="D164"/>
      <c r="E164"/>
      <c r="F164"/>
      <c r="G164"/>
      <c r="H164" s="678"/>
    </row>
    <row r="165" spans="1:8" s="16" customFormat="1">
      <c r="A165" s="678"/>
      <c r="B165"/>
      <c r="C165"/>
      <c r="D165"/>
      <c r="E165"/>
      <c r="F165"/>
      <c r="G165"/>
      <c r="H165" s="678"/>
    </row>
    <row r="166" spans="1:8" s="16" customFormat="1">
      <c r="A166" s="678"/>
      <c r="B166"/>
      <c r="C166"/>
      <c r="D166"/>
      <c r="E166"/>
      <c r="F166"/>
      <c r="G166"/>
      <c r="H166" s="678"/>
    </row>
    <row r="167" spans="1:8" s="16" customFormat="1">
      <c r="A167" s="678"/>
      <c r="B167"/>
      <c r="C167"/>
      <c r="D167"/>
      <c r="E167"/>
      <c r="F167"/>
      <c r="G167"/>
      <c r="H167" s="678"/>
    </row>
    <row r="168" spans="1:8" s="16" customFormat="1">
      <c r="A168" s="678"/>
      <c r="B168"/>
      <c r="C168"/>
      <c r="D168"/>
      <c r="E168"/>
      <c r="F168"/>
      <c r="G168"/>
      <c r="H168" s="678"/>
    </row>
    <row r="169" spans="1:8" s="16" customFormat="1">
      <c r="A169" s="678"/>
      <c r="B169"/>
      <c r="C169"/>
      <c r="D169"/>
      <c r="E169"/>
      <c r="F169"/>
      <c r="G169"/>
      <c r="H169" s="678"/>
    </row>
    <row r="170" spans="1:8" s="16" customFormat="1">
      <c r="A170" s="678"/>
      <c r="B170"/>
      <c r="C170"/>
      <c r="D170"/>
      <c r="E170"/>
      <c r="F170"/>
      <c r="G170"/>
      <c r="H170" s="678"/>
    </row>
    <row r="171" spans="1:8" s="16" customFormat="1">
      <c r="A171" s="678"/>
      <c r="B171"/>
      <c r="C171"/>
      <c r="D171"/>
      <c r="E171"/>
      <c r="F171"/>
      <c r="G171"/>
      <c r="H171" s="678"/>
    </row>
    <row r="172" spans="1:8" s="16" customFormat="1">
      <c r="A172" s="678"/>
      <c r="B172"/>
      <c r="C172"/>
      <c r="D172"/>
      <c r="E172"/>
      <c r="F172"/>
      <c r="G172"/>
      <c r="H172" s="678"/>
    </row>
    <row r="173" spans="1:8" s="16" customFormat="1">
      <c r="A173" s="678"/>
      <c r="B173"/>
      <c r="C173"/>
      <c r="D173"/>
      <c r="E173"/>
      <c r="F173"/>
      <c r="G173"/>
      <c r="H173" s="678"/>
    </row>
    <row r="174" spans="1:8" s="16" customFormat="1">
      <c r="A174" s="678"/>
      <c r="B174"/>
      <c r="C174"/>
      <c r="D174"/>
      <c r="E174"/>
      <c r="F174"/>
      <c r="G174"/>
      <c r="H174" s="678"/>
    </row>
    <row r="175" spans="1:8" s="16" customFormat="1">
      <c r="A175" s="678"/>
      <c r="B175"/>
      <c r="C175"/>
      <c r="D175"/>
      <c r="E175"/>
      <c r="F175"/>
      <c r="G175"/>
      <c r="H175" s="678"/>
    </row>
    <row r="176" spans="1:8" s="16" customFormat="1">
      <c r="A176" s="678"/>
      <c r="B176"/>
      <c r="C176"/>
      <c r="D176"/>
      <c r="E176"/>
      <c r="F176"/>
      <c r="G176"/>
      <c r="H176" s="678"/>
    </row>
    <row r="177" spans="1:8" s="16" customFormat="1">
      <c r="A177" s="678"/>
      <c r="B177"/>
      <c r="C177"/>
      <c r="D177"/>
      <c r="E177"/>
      <c r="F177"/>
      <c r="G177"/>
      <c r="H177" s="678"/>
    </row>
    <row r="178" spans="1:8" s="16" customFormat="1">
      <c r="A178" s="678"/>
      <c r="B178"/>
      <c r="C178"/>
      <c r="D178"/>
      <c r="E178"/>
      <c r="F178"/>
      <c r="G178"/>
      <c r="H178" s="678"/>
    </row>
    <row r="179" spans="1:8" s="16" customFormat="1">
      <c r="A179" s="678"/>
      <c r="B179"/>
      <c r="C179"/>
      <c r="D179"/>
      <c r="E179"/>
      <c r="F179"/>
      <c r="G179"/>
      <c r="H179" s="678"/>
    </row>
    <row r="180" spans="1:8" s="16" customFormat="1">
      <c r="A180" s="678"/>
      <c r="B180"/>
      <c r="C180"/>
      <c r="D180"/>
      <c r="E180"/>
      <c r="F180"/>
      <c r="G180"/>
      <c r="H180" s="678"/>
    </row>
    <row r="181" spans="1:8" s="16" customFormat="1">
      <c r="A181" s="678"/>
      <c r="B181"/>
      <c r="C181"/>
      <c r="D181"/>
      <c r="E181"/>
      <c r="F181"/>
      <c r="G181"/>
      <c r="H181" s="678"/>
    </row>
    <row r="182" spans="1:8" s="16" customFormat="1">
      <c r="A182" s="678"/>
      <c r="B182"/>
      <c r="C182"/>
      <c r="D182"/>
      <c r="E182"/>
      <c r="F182"/>
      <c r="G182"/>
      <c r="H182" s="678"/>
    </row>
    <row r="183" spans="1:8" s="16" customFormat="1">
      <c r="A183" s="678"/>
      <c r="B183"/>
      <c r="C183"/>
      <c r="D183"/>
      <c r="E183"/>
      <c r="F183"/>
      <c r="G183"/>
      <c r="H183" s="678"/>
    </row>
    <row r="184" spans="1:8" s="16" customFormat="1">
      <c r="A184" s="678"/>
      <c r="B184"/>
      <c r="C184"/>
      <c r="D184"/>
      <c r="E184"/>
      <c r="F184"/>
      <c r="G184"/>
      <c r="H184" s="678"/>
    </row>
    <row r="185" spans="1:8" s="16" customFormat="1">
      <c r="A185" s="678"/>
      <c r="B185"/>
      <c r="C185"/>
      <c r="D185"/>
      <c r="E185"/>
      <c r="F185"/>
      <c r="G185"/>
      <c r="H185" s="678"/>
    </row>
    <row r="186" spans="1:8" s="16" customFormat="1">
      <c r="A186" s="678"/>
      <c r="B186"/>
      <c r="C186"/>
      <c r="D186"/>
      <c r="E186"/>
      <c r="F186"/>
      <c r="G186"/>
      <c r="H186" s="678"/>
    </row>
    <row r="187" spans="1:8" s="16" customFormat="1">
      <c r="A187" s="678"/>
      <c r="B187"/>
      <c r="C187"/>
      <c r="D187"/>
      <c r="E187"/>
      <c r="F187"/>
      <c r="G187"/>
      <c r="H187" s="678"/>
    </row>
    <row r="188" spans="1:8" s="16" customFormat="1">
      <c r="A188" s="678"/>
      <c r="B188"/>
      <c r="C188"/>
      <c r="D188"/>
      <c r="E188"/>
      <c r="F188"/>
      <c r="G188"/>
      <c r="H188" s="678"/>
    </row>
    <row r="189" spans="1:8" s="16" customFormat="1">
      <c r="A189" s="678"/>
      <c r="B189"/>
      <c r="C189"/>
      <c r="D189"/>
      <c r="E189"/>
      <c r="F189"/>
      <c r="G189"/>
      <c r="H189" s="678"/>
    </row>
    <row r="190" spans="1:8" s="16" customFormat="1">
      <c r="A190" s="678"/>
      <c r="B190"/>
      <c r="C190"/>
      <c r="D190"/>
      <c r="E190"/>
      <c r="F190"/>
      <c r="G190"/>
      <c r="H190" s="678"/>
    </row>
    <row r="191" spans="1:8" s="16" customFormat="1">
      <c r="A191" s="678"/>
      <c r="B191"/>
      <c r="C191"/>
      <c r="D191"/>
      <c r="E191"/>
      <c r="F191"/>
      <c r="G191"/>
      <c r="H191" s="678"/>
    </row>
    <row r="192" spans="1:8" s="16" customFormat="1">
      <c r="A192" s="678"/>
      <c r="B192"/>
      <c r="C192"/>
      <c r="D192"/>
      <c r="E192"/>
      <c r="F192"/>
      <c r="G192"/>
      <c r="H192" s="678"/>
    </row>
    <row r="193" spans="1:8" s="16" customFormat="1">
      <c r="A193" s="678"/>
      <c r="B193"/>
      <c r="C193"/>
      <c r="D193"/>
      <c r="E193"/>
      <c r="F193"/>
      <c r="G193"/>
      <c r="H193" s="678"/>
    </row>
    <row r="194" spans="1:8" s="16" customFormat="1">
      <c r="A194" s="678"/>
      <c r="B194"/>
      <c r="C194"/>
      <c r="D194"/>
      <c r="E194"/>
      <c r="F194"/>
      <c r="G194"/>
      <c r="H194" s="678"/>
    </row>
    <row r="195" spans="1:8" s="16" customFormat="1">
      <c r="A195" s="678"/>
      <c r="B195"/>
      <c r="C195"/>
      <c r="D195"/>
      <c r="E195"/>
      <c r="F195"/>
      <c r="G195"/>
      <c r="H195" s="678"/>
    </row>
    <row r="196" spans="1:8" s="16" customFormat="1">
      <c r="A196" s="678"/>
      <c r="B196"/>
      <c r="C196"/>
      <c r="D196"/>
      <c r="E196"/>
      <c r="F196"/>
      <c r="G196"/>
      <c r="H196" s="678"/>
    </row>
    <row r="197" spans="1:8" s="16" customFormat="1">
      <c r="A197" s="678"/>
      <c r="B197"/>
      <c r="C197"/>
      <c r="D197"/>
      <c r="E197"/>
      <c r="F197"/>
      <c r="G197"/>
      <c r="H197" s="678"/>
    </row>
    <row r="198" spans="1:8" s="16" customFormat="1">
      <c r="A198" s="678"/>
      <c r="B198"/>
      <c r="C198"/>
      <c r="D198"/>
      <c r="E198"/>
      <c r="F198"/>
      <c r="G198"/>
      <c r="H198" s="678"/>
    </row>
    <row r="199" spans="1:8" s="16" customFormat="1">
      <c r="A199" s="678"/>
      <c r="B199"/>
      <c r="C199"/>
      <c r="D199"/>
      <c r="E199"/>
      <c r="F199"/>
      <c r="G199"/>
      <c r="H199" s="678"/>
    </row>
    <row r="200" spans="1:8" s="16" customFormat="1">
      <c r="A200" s="678"/>
      <c r="B200"/>
      <c r="C200"/>
      <c r="D200"/>
      <c r="E200"/>
      <c r="F200"/>
      <c r="G200"/>
      <c r="H200" s="678"/>
    </row>
    <row r="201" spans="1:8" s="16" customFormat="1">
      <c r="A201" s="678"/>
      <c r="B201"/>
      <c r="C201"/>
      <c r="D201"/>
      <c r="E201"/>
      <c r="F201"/>
      <c r="G201"/>
      <c r="H201" s="678"/>
    </row>
    <row r="202" spans="1:8" s="16" customFormat="1">
      <c r="A202" s="678"/>
      <c r="B202"/>
      <c r="C202"/>
      <c r="D202"/>
      <c r="E202"/>
      <c r="F202"/>
      <c r="G202"/>
      <c r="H202" s="678"/>
    </row>
    <row r="203" spans="1:8" s="16" customFormat="1">
      <c r="A203" s="678"/>
      <c r="B203"/>
      <c r="C203"/>
      <c r="D203"/>
      <c r="E203"/>
      <c r="F203"/>
      <c r="G203"/>
      <c r="H203" s="678"/>
    </row>
    <row r="204" spans="1:8" s="16" customFormat="1">
      <c r="A204" s="678"/>
      <c r="B204"/>
      <c r="C204"/>
      <c r="D204"/>
      <c r="E204"/>
      <c r="F204"/>
      <c r="G204"/>
      <c r="H204" s="678"/>
    </row>
    <row r="205" spans="1:8" s="16" customFormat="1">
      <c r="A205" s="678"/>
      <c r="B205"/>
      <c r="C205"/>
      <c r="D205"/>
      <c r="E205"/>
      <c r="F205"/>
      <c r="G205"/>
      <c r="H205" s="678"/>
    </row>
    <row r="206" spans="1:8" s="16" customFormat="1">
      <c r="A206" s="678"/>
      <c r="B206"/>
      <c r="C206"/>
      <c r="D206"/>
      <c r="E206"/>
      <c r="F206"/>
      <c r="G206"/>
      <c r="H206" s="678"/>
    </row>
    <row r="207" spans="1:8" s="16" customFormat="1">
      <c r="A207" s="678"/>
      <c r="B207"/>
      <c r="C207"/>
      <c r="D207"/>
      <c r="E207"/>
      <c r="F207"/>
      <c r="G207"/>
      <c r="H207" s="678"/>
    </row>
    <row r="208" spans="1:8" s="16" customFormat="1">
      <c r="A208" s="678"/>
      <c r="B208"/>
      <c r="C208"/>
      <c r="D208"/>
      <c r="E208"/>
      <c r="F208"/>
      <c r="G208"/>
      <c r="H208" s="678"/>
    </row>
    <row r="209" spans="1:8" s="16" customFormat="1">
      <c r="A209" s="678"/>
      <c r="B209"/>
      <c r="C209"/>
      <c r="D209"/>
      <c r="E209"/>
      <c r="F209"/>
      <c r="G209"/>
      <c r="H209" s="678"/>
    </row>
    <row r="210" spans="1:8" s="16" customFormat="1">
      <c r="A210" s="678"/>
      <c r="B210"/>
      <c r="C210"/>
      <c r="D210"/>
      <c r="E210"/>
      <c r="F210"/>
      <c r="G210"/>
      <c r="H210" s="678"/>
    </row>
    <row r="211" spans="1:8" s="16" customFormat="1">
      <c r="A211" s="678"/>
      <c r="B211"/>
      <c r="C211"/>
      <c r="D211"/>
      <c r="E211"/>
      <c r="F211"/>
      <c r="G211"/>
      <c r="H211" s="678"/>
    </row>
    <row r="212" spans="1:8" s="16" customFormat="1">
      <c r="A212" s="678"/>
      <c r="B212"/>
      <c r="C212"/>
      <c r="D212"/>
      <c r="E212"/>
      <c r="F212"/>
      <c r="G212"/>
      <c r="H212" s="678"/>
    </row>
    <row r="213" spans="1:8" s="16" customFormat="1">
      <c r="A213" s="678"/>
      <c r="B213"/>
      <c r="C213"/>
      <c r="D213"/>
      <c r="E213"/>
      <c r="F213"/>
      <c r="G213"/>
      <c r="H213" s="678"/>
    </row>
    <row r="214" spans="1:8" s="16" customFormat="1">
      <c r="A214" s="678"/>
      <c r="B214"/>
      <c r="C214"/>
      <c r="D214"/>
      <c r="E214"/>
      <c r="F214"/>
      <c r="G214"/>
      <c r="H214" s="678"/>
    </row>
    <row r="215" spans="1:8" s="16" customFormat="1">
      <c r="A215" s="678"/>
      <c r="B215"/>
      <c r="C215"/>
      <c r="D215"/>
      <c r="E215"/>
      <c r="F215"/>
      <c r="G215"/>
      <c r="H215" s="678"/>
    </row>
    <row r="216" spans="1:8" s="16" customFormat="1">
      <c r="A216" s="678"/>
      <c r="B216"/>
      <c r="C216"/>
      <c r="D216"/>
      <c r="E216"/>
      <c r="F216"/>
      <c r="G216"/>
      <c r="H216" s="678"/>
    </row>
    <row r="217" spans="1:8" s="16" customFormat="1">
      <c r="A217" s="678"/>
      <c r="B217"/>
      <c r="C217"/>
      <c r="D217"/>
      <c r="E217"/>
      <c r="F217"/>
      <c r="G217"/>
      <c r="H217" s="678"/>
    </row>
    <row r="218" spans="1:8" s="16" customFormat="1">
      <c r="A218" s="678"/>
      <c r="B218"/>
      <c r="C218"/>
      <c r="D218"/>
      <c r="E218"/>
      <c r="F218"/>
      <c r="G218"/>
      <c r="H218" s="678"/>
    </row>
    <row r="219" spans="1:8" s="16" customFormat="1">
      <c r="A219" s="678"/>
      <c r="B219"/>
      <c r="C219"/>
      <c r="D219"/>
      <c r="E219"/>
      <c r="F219"/>
      <c r="G219"/>
      <c r="H219" s="678"/>
    </row>
    <row r="220" spans="1:8" s="16" customFormat="1">
      <c r="A220" s="678"/>
      <c r="B220"/>
      <c r="C220"/>
      <c r="D220"/>
      <c r="E220"/>
      <c r="F220"/>
      <c r="G220"/>
      <c r="H220" s="678"/>
    </row>
    <row r="221" spans="1:8" s="16" customFormat="1">
      <c r="A221" s="678"/>
      <c r="B221"/>
      <c r="C221"/>
      <c r="D221"/>
      <c r="E221"/>
      <c r="F221"/>
      <c r="G221"/>
      <c r="H221" s="678"/>
    </row>
    <row r="222" spans="1:8" s="16" customFormat="1">
      <c r="A222" s="678"/>
      <c r="B222"/>
      <c r="C222"/>
      <c r="D222"/>
      <c r="E222"/>
      <c r="F222"/>
      <c r="G222"/>
      <c r="H222" s="678"/>
    </row>
    <row r="223" spans="1:8" s="16" customFormat="1">
      <c r="A223" s="678"/>
      <c r="B223"/>
      <c r="C223"/>
      <c r="D223"/>
      <c r="E223"/>
      <c r="F223"/>
      <c r="G223"/>
      <c r="H223" s="678"/>
    </row>
    <row r="224" spans="1:8" s="16" customFormat="1">
      <c r="A224" s="678"/>
      <c r="B224"/>
      <c r="C224"/>
      <c r="D224"/>
      <c r="E224"/>
      <c r="F224"/>
      <c r="G224"/>
      <c r="H224" s="678"/>
    </row>
    <row r="225" spans="1:8" s="16" customFormat="1">
      <c r="A225" s="678"/>
      <c r="B225"/>
      <c r="C225"/>
      <c r="D225"/>
      <c r="E225"/>
      <c r="F225"/>
      <c r="G225"/>
      <c r="H225" s="678"/>
    </row>
    <row r="226" spans="1:8" s="16" customFormat="1">
      <c r="A226" s="678"/>
      <c r="B226"/>
      <c r="C226"/>
      <c r="D226"/>
      <c r="E226"/>
      <c r="F226"/>
      <c r="G226"/>
      <c r="H226" s="678"/>
    </row>
    <row r="227" spans="1:8" s="16" customFormat="1">
      <c r="A227" s="678"/>
      <c r="B227"/>
      <c r="C227"/>
      <c r="D227"/>
      <c r="E227"/>
      <c r="F227"/>
      <c r="G227"/>
      <c r="H227" s="678"/>
    </row>
    <row r="228" spans="1:8" s="16" customFormat="1">
      <c r="A228" s="678"/>
      <c r="B228"/>
      <c r="C228"/>
      <c r="D228"/>
      <c r="E228"/>
      <c r="F228"/>
      <c r="G228"/>
      <c r="H228" s="678"/>
    </row>
    <row r="229" spans="1:8" s="16" customFormat="1">
      <c r="A229" s="678"/>
      <c r="B229"/>
      <c r="C229"/>
      <c r="D229"/>
      <c r="E229"/>
      <c r="F229"/>
      <c r="G229"/>
      <c r="H229" s="678"/>
    </row>
    <row r="230" spans="1:8" s="16" customFormat="1">
      <c r="A230" s="678"/>
      <c r="B230"/>
      <c r="C230"/>
      <c r="D230"/>
      <c r="E230"/>
      <c r="F230"/>
      <c r="G230"/>
      <c r="H230" s="678"/>
    </row>
    <row r="231" spans="1:8" s="16" customFormat="1">
      <c r="A231" s="678"/>
      <c r="B231"/>
      <c r="C231"/>
      <c r="D231"/>
      <c r="E231"/>
      <c r="F231"/>
      <c r="G231"/>
      <c r="H231" s="678"/>
    </row>
    <row r="232" spans="1:8" s="16" customFormat="1">
      <c r="A232" s="678"/>
      <c r="B232"/>
      <c r="C232"/>
      <c r="D232"/>
      <c r="E232"/>
      <c r="F232"/>
      <c r="G232"/>
      <c r="H232" s="678"/>
    </row>
    <row r="233" spans="1:8" s="16" customFormat="1">
      <c r="A233" s="678"/>
      <c r="B233"/>
      <c r="C233"/>
      <c r="D233"/>
      <c r="E233"/>
      <c r="F233"/>
      <c r="G233"/>
      <c r="H233" s="678"/>
    </row>
    <row r="234" spans="1:8" s="16" customFormat="1">
      <c r="A234" s="678"/>
      <c r="B234"/>
      <c r="C234"/>
      <c r="D234"/>
      <c r="E234"/>
      <c r="F234"/>
      <c r="G234"/>
      <c r="H234" s="678"/>
    </row>
    <row r="235" spans="1:8" s="16" customFormat="1">
      <c r="A235" s="678"/>
      <c r="B235"/>
      <c r="C235"/>
      <c r="D235"/>
      <c r="E235"/>
      <c r="F235"/>
      <c r="G235"/>
      <c r="H235" s="678"/>
    </row>
    <row r="236" spans="1:8" s="16" customFormat="1">
      <c r="A236" s="678"/>
      <c r="B236"/>
      <c r="C236"/>
      <c r="D236"/>
      <c r="E236"/>
      <c r="F236"/>
      <c r="G236"/>
      <c r="H236" s="678"/>
    </row>
    <row r="237" spans="1:8" s="16" customFormat="1">
      <c r="A237" s="678"/>
      <c r="B237"/>
      <c r="C237"/>
      <c r="D237"/>
      <c r="E237"/>
      <c r="F237"/>
      <c r="G237"/>
      <c r="H237" s="678"/>
    </row>
    <row r="238" spans="1:8" s="16" customFormat="1">
      <c r="A238" s="678"/>
      <c r="B238"/>
      <c r="C238"/>
      <c r="D238"/>
      <c r="E238"/>
      <c r="F238"/>
      <c r="G238"/>
      <c r="H238" s="678"/>
    </row>
    <row r="239" spans="1:8" s="16" customFormat="1">
      <c r="A239" s="678"/>
      <c r="B239"/>
      <c r="C239"/>
      <c r="D239"/>
      <c r="E239"/>
      <c r="F239"/>
      <c r="G239"/>
      <c r="H239" s="678"/>
    </row>
    <row r="240" spans="1:8" s="16" customFormat="1">
      <c r="A240" s="678"/>
      <c r="B240"/>
      <c r="C240"/>
      <c r="D240"/>
      <c r="E240"/>
      <c r="F240"/>
      <c r="G240"/>
      <c r="H240" s="678"/>
    </row>
    <row r="241" spans="1:8" s="16" customFormat="1">
      <c r="A241" s="678"/>
      <c r="B241"/>
      <c r="C241"/>
      <c r="D241"/>
      <c r="E241"/>
      <c r="F241"/>
      <c r="G241"/>
      <c r="H241" s="678"/>
    </row>
    <row r="242" spans="1:8" s="16" customFormat="1">
      <c r="A242" s="678"/>
      <c r="B242"/>
      <c r="C242"/>
      <c r="D242"/>
      <c r="E242"/>
      <c r="F242"/>
      <c r="G242"/>
      <c r="H242" s="678"/>
    </row>
    <row r="243" spans="1:8" s="16" customFormat="1">
      <c r="A243" s="678"/>
      <c r="B243"/>
      <c r="C243"/>
      <c r="D243"/>
      <c r="E243"/>
      <c r="F243"/>
      <c r="G243"/>
      <c r="H243" s="678"/>
    </row>
    <row r="244" spans="1:8" s="16" customFormat="1">
      <c r="A244" s="678"/>
      <c r="B244"/>
      <c r="C244"/>
      <c r="D244"/>
      <c r="E244"/>
      <c r="F244"/>
      <c r="G244"/>
      <c r="H244" s="678"/>
    </row>
    <row r="245" spans="1:8" s="16" customFormat="1">
      <c r="A245" s="678"/>
      <c r="B245"/>
      <c r="C245"/>
      <c r="D245"/>
      <c r="E245"/>
      <c r="F245"/>
      <c r="G245"/>
      <c r="H245" s="678"/>
    </row>
    <row r="246" spans="1:8" s="16" customFormat="1">
      <c r="A246" s="678"/>
      <c r="B246"/>
      <c r="C246"/>
      <c r="D246"/>
      <c r="E246"/>
      <c r="F246"/>
      <c r="G246"/>
      <c r="H246" s="678"/>
    </row>
    <row r="247" spans="1:8" s="16" customFormat="1">
      <c r="A247" s="678"/>
      <c r="B247"/>
      <c r="C247"/>
      <c r="D247"/>
      <c r="E247"/>
      <c r="F247"/>
      <c r="G247"/>
      <c r="H247" s="678"/>
    </row>
    <row r="248" spans="1:8" s="16" customFormat="1">
      <c r="A248" s="678"/>
      <c r="B248"/>
      <c r="C248"/>
      <c r="D248"/>
      <c r="E248"/>
      <c r="F248"/>
      <c r="G248"/>
      <c r="H248" s="678"/>
    </row>
    <row r="249" spans="1:8" s="16" customFormat="1">
      <c r="A249" s="678"/>
      <c r="B249"/>
      <c r="C249"/>
      <c r="D249"/>
      <c r="E249"/>
      <c r="F249"/>
      <c r="G249"/>
      <c r="H249" s="678"/>
    </row>
    <row r="250" spans="1:8" s="16" customFormat="1">
      <c r="A250" s="678"/>
      <c r="B250"/>
      <c r="C250"/>
      <c r="D250"/>
      <c r="E250"/>
      <c r="F250"/>
      <c r="G250"/>
      <c r="H250" s="678"/>
    </row>
    <row r="251" spans="1:8" s="16" customFormat="1">
      <c r="A251" s="678"/>
      <c r="B251"/>
      <c r="C251"/>
      <c r="D251"/>
      <c r="E251"/>
      <c r="F251"/>
      <c r="G251"/>
      <c r="H251" s="678"/>
    </row>
    <row r="252" spans="1:8" s="16" customFormat="1">
      <c r="A252" s="678"/>
      <c r="B252"/>
      <c r="C252"/>
      <c r="D252"/>
      <c r="E252"/>
      <c r="F252"/>
      <c r="G252"/>
      <c r="H252" s="678"/>
    </row>
    <row r="253" spans="1:8" s="16" customFormat="1">
      <c r="A253" s="678"/>
      <c r="B253"/>
      <c r="C253"/>
      <c r="D253"/>
      <c r="E253"/>
      <c r="F253"/>
      <c r="G253"/>
      <c r="H253" s="678"/>
    </row>
    <row r="254" spans="1:8" s="16" customFormat="1">
      <c r="A254" s="678"/>
      <c r="B254"/>
      <c r="C254"/>
      <c r="D254"/>
      <c r="E254"/>
      <c r="F254"/>
      <c r="G254"/>
      <c r="H254" s="678"/>
    </row>
    <row r="255" spans="1:8" s="16" customFormat="1">
      <c r="A255" s="678"/>
      <c r="B255"/>
      <c r="C255"/>
      <c r="D255"/>
      <c r="E255"/>
      <c r="F255"/>
      <c r="G255"/>
      <c r="H255" s="678"/>
    </row>
    <row r="256" spans="1:8" s="16" customFormat="1">
      <c r="A256" s="678"/>
      <c r="B256"/>
      <c r="C256"/>
      <c r="D256"/>
      <c r="E256"/>
      <c r="F256"/>
      <c r="G256"/>
      <c r="H256" s="678"/>
    </row>
    <row r="257" spans="1:8" s="16" customFormat="1">
      <c r="A257" s="678"/>
      <c r="B257"/>
      <c r="C257"/>
      <c r="D257"/>
      <c r="E257"/>
      <c r="F257"/>
      <c r="G257"/>
      <c r="H257" s="678"/>
    </row>
    <row r="258" spans="1:8" s="16" customFormat="1">
      <c r="A258" s="678"/>
      <c r="B258"/>
      <c r="C258"/>
      <c r="D258"/>
      <c r="E258"/>
      <c r="F258"/>
      <c r="G258"/>
      <c r="H258" s="678"/>
    </row>
    <row r="259" spans="1:8" s="16" customFormat="1">
      <c r="A259" s="678"/>
      <c r="B259"/>
      <c r="C259"/>
      <c r="D259"/>
      <c r="E259"/>
      <c r="F259"/>
      <c r="G259"/>
      <c r="H259" s="678"/>
    </row>
    <row r="260" spans="1:8" s="16" customFormat="1">
      <c r="A260" s="678"/>
      <c r="B260"/>
      <c r="C260"/>
      <c r="D260"/>
      <c r="E260"/>
      <c r="F260"/>
      <c r="G260"/>
      <c r="H260" s="678"/>
    </row>
    <row r="261" spans="1:8" s="16" customFormat="1">
      <c r="A261" s="678"/>
      <c r="B261"/>
      <c r="C261"/>
      <c r="D261"/>
      <c r="E261"/>
      <c r="F261"/>
      <c r="G261"/>
      <c r="H261" s="678"/>
    </row>
    <row r="262" spans="1:8" s="16" customFormat="1">
      <c r="A262" s="678"/>
      <c r="B262"/>
      <c r="C262"/>
      <c r="D262"/>
      <c r="E262"/>
      <c r="F262"/>
      <c r="G262"/>
      <c r="H262" s="678"/>
    </row>
    <row r="263" spans="1:8" s="16" customFormat="1">
      <c r="A263" s="678"/>
      <c r="B263"/>
      <c r="C263"/>
      <c r="D263"/>
      <c r="E263"/>
      <c r="F263"/>
      <c r="G263"/>
      <c r="H263" s="678"/>
    </row>
    <row r="264" spans="1:8" s="16" customFormat="1">
      <c r="A264" s="678"/>
      <c r="B264"/>
      <c r="C264"/>
      <c r="D264"/>
      <c r="E264"/>
      <c r="F264"/>
      <c r="G264"/>
      <c r="H264" s="678"/>
    </row>
    <row r="265" spans="1:8" s="16" customFormat="1">
      <c r="A265" s="678"/>
      <c r="B265"/>
      <c r="C265"/>
      <c r="D265"/>
      <c r="E265"/>
      <c r="F265"/>
      <c r="G265"/>
      <c r="H265" s="678"/>
    </row>
    <row r="266" spans="1:8" s="16" customFormat="1">
      <c r="A266" s="678"/>
      <c r="B266"/>
      <c r="C266"/>
      <c r="D266"/>
      <c r="E266"/>
      <c r="F266"/>
      <c r="G266"/>
      <c r="H266" s="678"/>
    </row>
    <row r="267" spans="1:8" s="16" customFormat="1">
      <c r="A267" s="678"/>
      <c r="B267"/>
      <c r="C267"/>
      <c r="D267"/>
      <c r="E267"/>
      <c r="F267"/>
      <c r="G267"/>
      <c r="H267" s="678"/>
    </row>
    <row r="268" spans="1:8" s="16" customFormat="1">
      <c r="A268" s="678"/>
      <c r="B268"/>
      <c r="C268"/>
      <c r="D268"/>
      <c r="E268"/>
      <c r="F268"/>
      <c r="G268"/>
      <c r="H268" s="678"/>
    </row>
    <row r="269" spans="1:8" s="16" customFormat="1">
      <c r="A269" s="678"/>
      <c r="B269"/>
      <c r="C269"/>
      <c r="D269"/>
      <c r="E269"/>
      <c r="F269"/>
      <c r="G269"/>
      <c r="H269" s="678"/>
    </row>
    <row r="270" spans="1:8" s="16" customFormat="1">
      <c r="A270" s="678"/>
      <c r="B270"/>
      <c r="C270"/>
      <c r="D270"/>
      <c r="E270"/>
      <c r="F270"/>
      <c r="G270"/>
      <c r="H270" s="678"/>
    </row>
    <row r="271" spans="1:8" s="16" customFormat="1">
      <c r="A271" s="678"/>
      <c r="B271"/>
      <c r="C271"/>
      <c r="D271"/>
      <c r="E271"/>
      <c r="F271"/>
      <c r="G271"/>
      <c r="H271" s="678"/>
    </row>
    <row r="272" spans="1:8" s="16" customFormat="1">
      <c r="A272" s="678"/>
      <c r="B272"/>
      <c r="C272"/>
      <c r="D272"/>
      <c r="E272"/>
      <c r="F272"/>
      <c r="G272"/>
      <c r="H272" s="678"/>
    </row>
    <row r="273" spans="1:8" s="16" customFormat="1">
      <c r="A273" s="678"/>
      <c r="B273"/>
      <c r="C273"/>
      <c r="D273"/>
      <c r="E273"/>
      <c r="F273"/>
      <c r="G273"/>
      <c r="H273" s="678"/>
    </row>
    <row r="274" spans="1:8" s="16" customFormat="1">
      <c r="A274" s="678"/>
      <c r="B274"/>
      <c r="C274"/>
      <c r="D274"/>
      <c r="E274"/>
      <c r="F274"/>
      <c r="G274"/>
      <c r="H274" s="678"/>
    </row>
    <row r="275" spans="1:8" s="16" customFormat="1">
      <c r="A275" s="678"/>
      <c r="B275"/>
      <c r="C275"/>
      <c r="D275"/>
      <c r="E275"/>
      <c r="F275"/>
      <c r="G275"/>
      <c r="H275" s="678"/>
    </row>
    <row r="276" spans="1:8" s="16" customFormat="1">
      <c r="A276" s="678"/>
      <c r="B276"/>
      <c r="C276"/>
      <c r="D276"/>
      <c r="E276"/>
      <c r="F276"/>
      <c r="G276"/>
      <c r="H276" s="678"/>
    </row>
    <row r="277" spans="1:8" s="16" customFormat="1">
      <c r="A277" s="678"/>
      <c r="B277"/>
      <c r="C277"/>
      <c r="D277"/>
      <c r="E277"/>
      <c r="F277"/>
      <c r="G277"/>
      <c r="H277" s="678"/>
    </row>
    <row r="278" spans="1:8" s="16" customFormat="1">
      <c r="A278" s="678"/>
      <c r="B278"/>
      <c r="C278"/>
      <c r="D278"/>
      <c r="E278"/>
      <c r="F278"/>
      <c r="G278"/>
      <c r="H278" s="678"/>
    </row>
    <row r="279" spans="1:8" s="16" customFormat="1">
      <c r="A279" s="678"/>
      <c r="B279"/>
      <c r="C279"/>
      <c r="D279"/>
      <c r="E279"/>
      <c r="F279"/>
      <c r="G279"/>
      <c r="H279" s="678"/>
    </row>
    <row r="280" spans="1:8" s="16" customFormat="1">
      <c r="A280" s="678"/>
      <c r="B280"/>
      <c r="C280"/>
      <c r="D280"/>
      <c r="E280"/>
      <c r="F280"/>
      <c r="G280"/>
      <c r="H280" s="678"/>
    </row>
    <row r="281" spans="1:8" s="16" customFormat="1">
      <c r="A281" s="678"/>
      <c r="B281"/>
      <c r="C281"/>
      <c r="D281"/>
      <c r="E281"/>
      <c r="F281"/>
      <c r="G281"/>
      <c r="H281" s="678"/>
    </row>
    <row r="282" spans="1:8" s="16" customFormat="1">
      <c r="A282" s="678"/>
      <c r="B282"/>
      <c r="C282"/>
      <c r="D282"/>
      <c r="E282"/>
      <c r="F282"/>
      <c r="G282"/>
      <c r="H282" s="678"/>
    </row>
    <row r="283" spans="1:8" s="16" customFormat="1">
      <c r="A283" s="678"/>
      <c r="B283"/>
      <c r="C283"/>
      <c r="D283"/>
      <c r="E283"/>
      <c r="F283"/>
      <c r="G283"/>
      <c r="H283" s="678"/>
    </row>
    <row r="284" spans="1:8" s="16" customFormat="1">
      <c r="A284" s="678"/>
      <c r="B284"/>
      <c r="C284"/>
      <c r="D284"/>
      <c r="E284"/>
      <c r="F284"/>
      <c r="G284"/>
      <c r="H284" s="678"/>
    </row>
    <row r="285" spans="1:8" s="16" customFormat="1">
      <c r="A285" s="678"/>
      <c r="B285"/>
      <c r="C285"/>
      <c r="D285"/>
      <c r="E285"/>
      <c r="F285"/>
      <c r="G285"/>
      <c r="H285" s="678"/>
    </row>
    <row r="286" spans="1:8" s="16" customFormat="1">
      <c r="A286" s="678"/>
      <c r="B286"/>
      <c r="C286"/>
      <c r="D286"/>
      <c r="E286"/>
      <c r="F286"/>
      <c r="G286"/>
      <c r="H286" s="678"/>
    </row>
    <row r="287" spans="1:8" s="16" customFormat="1">
      <c r="A287" s="678"/>
      <c r="B287"/>
      <c r="C287"/>
      <c r="D287"/>
      <c r="E287"/>
      <c r="F287"/>
      <c r="G287"/>
      <c r="H287" s="678"/>
    </row>
    <row r="288" spans="1:8" s="16" customFormat="1">
      <c r="A288" s="678"/>
      <c r="B288"/>
      <c r="C288"/>
      <c r="D288"/>
      <c r="E288"/>
      <c r="F288"/>
      <c r="G288"/>
      <c r="H288" s="678"/>
    </row>
    <row r="289" spans="1:8" s="16" customFormat="1">
      <c r="A289" s="678"/>
      <c r="B289"/>
      <c r="C289"/>
      <c r="D289"/>
      <c r="E289"/>
      <c r="F289"/>
      <c r="G289"/>
      <c r="H289" s="678"/>
    </row>
    <row r="290" spans="1:8" s="16" customFormat="1">
      <c r="A290" s="678"/>
      <c r="B290"/>
      <c r="C290"/>
      <c r="D290"/>
      <c r="E290"/>
      <c r="F290"/>
      <c r="G290"/>
      <c r="H290" s="678"/>
    </row>
    <row r="291" spans="1:8" s="16" customFormat="1">
      <c r="A291" s="678"/>
      <c r="B291"/>
      <c r="C291"/>
      <c r="D291"/>
      <c r="E291"/>
      <c r="F291"/>
      <c r="G291"/>
      <c r="H291" s="678"/>
    </row>
    <row r="292" spans="1:8" s="16" customFormat="1">
      <c r="A292" s="678"/>
      <c r="B292"/>
      <c r="C292"/>
      <c r="D292"/>
      <c r="E292"/>
      <c r="F292"/>
      <c r="G292"/>
      <c r="H292" s="678"/>
    </row>
    <row r="293" spans="1:8" s="16" customFormat="1">
      <c r="A293" s="678"/>
      <c r="B293"/>
      <c r="C293"/>
      <c r="D293"/>
      <c r="E293"/>
      <c r="F293"/>
      <c r="G293"/>
      <c r="H293" s="678"/>
    </row>
    <row r="294" spans="1:8" s="16" customFormat="1">
      <c r="A294" s="678"/>
      <c r="B294"/>
      <c r="C294"/>
      <c r="D294"/>
      <c r="E294"/>
      <c r="F294"/>
      <c r="G294"/>
      <c r="H294" s="678"/>
    </row>
    <row r="295" spans="1:8" s="16" customFormat="1">
      <c r="A295" s="678"/>
      <c r="B295"/>
      <c r="C295"/>
      <c r="D295"/>
      <c r="E295"/>
      <c r="F295"/>
      <c r="G295"/>
      <c r="H295" s="678"/>
    </row>
    <row r="296" spans="1:8" s="16" customFormat="1">
      <c r="A296" s="678"/>
      <c r="B296"/>
      <c r="C296"/>
      <c r="D296"/>
      <c r="E296"/>
      <c r="F296"/>
      <c r="G296"/>
      <c r="H296" s="678"/>
    </row>
    <row r="297" spans="1:8" s="16" customFormat="1">
      <c r="A297" s="678"/>
      <c r="B297"/>
      <c r="C297"/>
      <c r="D297"/>
      <c r="E297"/>
      <c r="F297"/>
      <c r="G297"/>
      <c r="H297" s="678"/>
    </row>
    <row r="298" spans="1:8" s="16" customFormat="1">
      <c r="A298" s="678"/>
      <c r="B298"/>
      <c r="C298"/>
      <c r="D298"/>
      <c r="E298"/>
      <c r="F298"/>
      <c r="G298"/>
      <c r="H298" s="678"/>
    </row>
    <row r="299" spans="1:8" s="16" customFormat="1">
      <c r="A299" s="678"/>
      <c r="B299"/>
      <c r="C299"/>
      <c r="D299"/>
      <c r="E299"/>
      <c r="F299"/>
      <c r="G299"/>
      <c r="H299" s="678"/>
    </row>
    <row r="300" spans="1:8" s="16" customFormat="1">
      <c r="A300" s="678"/>
      <c r="B300"/>
      <c r="C300"/>
      <c r="D300"/>
      <c r="E300"/>
      <c r="F300"/>
      <c r="G300"/>
      <c r="H300" s="678"/>
    </row>
    <row r="301" spans="1:8" s="16" customFormat="1">
      <c r="A301" s="678"/>
      <c r="B301"/>
      <c r="C301"/>
      <c r="D301"/>
      <c r="E301"/>
      <c r="F301"/>
      <c r="G301"/>
      <c r="H301" s="678"/>
    </row>
    <row r="302" spans="1:8" s="16" customFormat="1">
      <c r="A302" s="678"/>
      <c r="B302"/>
      <c r="C302"/>
      <c r="D302"/>
      <c r="E302"/>
      <c r="F302"/>
      <c r="G302"/>
      <c r="H302" s="678"/>
    </row>
    <row r="303" spans="1:8" s="16" customFormat="1">
      <c r="A303" s="678"/>
      <c r="B303"/>
      <c r="C303"/>
      <c r="D303"/>
      <c r="E303"/>
      <c r="F303"/>
      <c r="G303"/>
      <c r="H303" s="678"/>
    </row>
    <row r="304" spans="1:8" s="16" customFormat="1">
      <c r="A304" s="678"/>
      <c r="B304"/>
      <c r="C304"/>
      <c r="D304"/>
      <c r="E304"/>
      <c r="F304"/>
      <c r="G304"/>
      <c r="H304" s="678"/>
    </row>
    <row r="305" spans="1:8" s="16" customFormat="1">
      <c r="A305" s="678"/>
      <c r="B305"/>
      <c r="C305"/>
      <c r="D305"/>
      <c r="E305"/>
      <c r="F305"/>
      <c r="G305"/>
      <c r="H305" s="678"/>
    </row>
    <row r="306" spans="1:8" s="16" customFormat="1">
      <c r="A306" s="678"/>
      <c r="B306"/>
      <c r="C306"/>
      <c r="D306"/>
      <c r="E306"/>
      <c r="F306"/>
      <c r="G306"/>
      <c r="H306" s="678"/>
    </row>
    <row r="307" spans="1:8" s="16" customFormat="1">
      <c r="A307" s="678"/>
      <c r="B307"/>
      <c r="C307"/>
      <c r="D307"/>
      <c r="E307"/>
      <c r="F307"/>
      <c r="G307"/>
      <c r="H307" s="678"/>
    </row>
    <row r="308" spans="1:8" s="16" customFormat="1">
      <c r="A308" s="678"/>
      <c r="B308"/>
      <c r="C308"/>
      <c r="D308"/>
      <c r="E308"/>
      <c r="F308"/>
      <c r="G308"/>
      <c r="H308" s="678"/>
    </row>
    <row r="309" spans="1:8" s="16" customFormat="1">
      <c r="A309" s="678"/>
      <c r="B309"/>
      <c r="C309"/>
      <c r="D309"/>
      <c r="E309"/>
      <c r="F309"/>
      <c r="G309"/>
      <c r="H309" s="678"/>
    </row>
    <row r="310" spans="1:8" s="16" customFormat="1">
      <c r="A310" s="678"/>
      <c r="B310"/>
      <c r="C310"/>
      <c r="D310"/>
      <c r="E310"/>
      <c r="F310"/>
      <c r="G310"/>
      <c r="H310" s="678"/>
    </row>
    <row r="311" spans="1:8" s="16" customFormat="1">
      <c r="A311" s="678"/>
      <c r="B311"/>
      <c r="C311"/>
      <c r="D311"/>
      <c r="E311"/>
      <c r="F311"/>
      <c r="G311"/>
      <c r="H311" s="678"/>
    </row>
    <row r="312" spans="1:8" s="16" customFormat="1">
      <c r="A312" s="678"/>
      <c r="B312"/>
      <c r="C312"/>
      <c r="D312"/>
      <c r="E312"/>
      <c r="F312"/>
      <c r="G312"/>
      <c r="H312" s="678"/>
    </row>
    <row r="313" spans="1:8" s="16" customFormat="1">
      <c r="A313" s="678"/>
      <c r="B313"/>
      <c r="C313"/>
      <c r="D313"/>
      <c r="E313"/>
      <c r="F313"/>
      <c r="G313"/>
      <c r="H313" s="678"/>
    </row>
    <row r="314" spans="1:8" s="16" customFormat="1">
      <c r="A314" s="678"/>
      <c r="B314"/>
      <c r="C314"/>
      <c r="D314"/>
      <c r="E314"/>
      <c r="F314"/>
      <c r="G314"/>
      <c r="H314" s="678"/>
    </row>
    <row r="315" spans="1:8" s="16" customFormat="1">
      <c r="A315" s="678"/>
      <c r="B315"/>
      <c r="C315"/>
      <c r="D315"/>
      <c r="E315"/>
      <c r="F315"/>
      <c r="G315"/>
      <c r="H315" s="678"/>
    </row>
    <row r="316" spans="1:8" s="16" customFormat="1">
      <c r="A316" s="678"/>
      <c r="B316"/>
      <c r="C316"/>
      <c r="D316"/>
      <c r="E316"/>
      <c r="F316"/>
      <c r="G316"/>
      <c r="H316" s="678"/>
    </row>
    <row r="317" spans="1:8" s="16" customFormat="1">
      <c r="A317" s="678"/>
      <c r="B317"/>
      <c r="C317"/>
      <c r="D317"/>
      <c r="E317"/>
      <c r="F317"/>
      <c r="G317"/>
      <c r="H317" s="678"/>
    </row>
    <row r="318" spans="1:8" s="16" customFormat="1">
      <c r="A318" s="678"/>
      <c r="B318"/>
      <c r="C318"/>
      <c r="D318"/>
      <c r="E318"/>
      <c r="F318"/>
      <c r="G318"/>
      <c r="H318" s="678"/>
    </row>
    <row r="319" spans="1:8" s="16" customFormat="1">
      <c r="A319" s="678"/>
      <c r="B319"/>
      <c r="C319"/>
      <c r="D319"/>
      <c r="E319"/>
      <c r="F319"/>
      <c r="G319"/>
      <c r="H319" s="678"/>
    </row>
    <row r="320" spans="1:8" s="16" customFormat="1">
      <c r="A320" s="678"/>
      <c r="B320"/>
      <c r="C320"/>
      <c r="D320"/>
      <c r="E320"/>
      <c r="F320"/>
      <c r="G320"/>
      <c r="H320" s="678"/>
    </row>
    <row r="321" spans="1:8" s="16" customFormat="1">
      <c r="A321" s="678"/>
      <c r="B321"/>
      <c r="C321"/>
      <c r="D321"/>
      <c r="E321"/>
      <c r="F321"/>
      <c r="G321"/>
      <c r="H321" s="678"/>
    </row>
    <row r="322" spans="1:8" s="16" customFormat="1">
      <c r="A322" s="678"/>
      <c r="B322"/>
      <c r="C322"/>
      <c r="D322"/>
      <c r="E322"/>
      <c r="F322"/>
      <c r="G322"/>
      <c r="H322" s="678"/>
    </row>
    <row r="323" spans="1:8" s="16" customFormat="1">
      <c r="A323" s="678"/>
      <c r="B323"/>
      <c r="C323"/>
      <c r="D323"/>
      <c r="E323"/>
      <c r="F323"/>
      <c r="G323"/>
      <c r="H323" s="678"/>
    </row>
    <row r="324" spans="1:8" s="16" customFormat="1">
      <c r="A324" s="678"/>
      <c r="B324"/>
      <c r="C324"/>
      <c r="D324"/>
      <c r="E324"/>
      <c r="F324"/>
      <c r="G324"/>
      <c r="H324" s="678"/>
    </row>
    <row r="325" spans="1:8" s="16" customFormat="1">
      <c r="A325" s="678"/>
      <c r="B325"/>
      <c r="C325"/>
      <c r="D325"/>
      <c r="E325"/>
      <c r="F325"/>
      <c r="G325"/>
      <c r="H325" s="678"/>
    </row>
    <row r="326" spans="1:8" s="16" customFormat="1">
      <c r="A326" s="678"/>
      <c r="B326"/>
      <c r="C326"/>
      <c r="D326"/>
      <c r="E326"/>
      <c r="F326"/>
      <c r="G326"/>
      <c r="H326" s="678"/>
    </row>
    <row r="327" spans="1:8" s="16" customFormat="1">
      <c r="A327" s="678"/>
      <c r="B327"/>
      <c r="C327"/>
      <c r="D327"/>
      <c r="E327"/>
      <c r="F327"/>
      <c r="G327"/>
      <c r="H327" s="678"/>
    </row>
    <row r="328" spans="1:8" s="16" customFormat="1">
      <c r="A328" s="678"/>
      <c r="B328"/>
      <c r="C328"/>
      <c r="D328"/>
      <c r="E328"/>
      <c r="F328"/>
      <c r="G328"/>
      <c r="H328" s="678"/>
    </row>
    <row r="329" spans="1:8" s="16" customFormat="1">
      <c r="A329" s="678"/>
      <c r="B329"/>
      <c r="C329"/>
      <c r="D329"/>
      <c r="E329"/>
      <c r="F329"/>
      <c r="G329"/>
      <c r="H329" s="678"/>
    </row>
    <row r="330" spans="1:8" s="16" customFormat="1">
      <c r="A330" s="678"/>
      <c r="B330"/>
      <c r="C330"/>
      <c r="D330"/>
      <c r="E330"/>
      <c r="F330"/>
      <c r="G330"/>
      <c r="H330" s="678"/>
    </row>
    <row r="331" spans="1:8" s="16" customFormat="1">
      <c r="A331" s="678"/>
      <c r="B331"/>
      <c r="C331"/>
      <c r="D331"/>
      <c r="E331"/>
      <c r="F331"/>
      <c r="G331"/>
      <c r="H331" s="678"/>
    </row>
    <row r="332" spans="1:8" s="16" customFormat="1">
      <c r="A332" s="678"/>
      <c r="B332"/>
      <c r="C332"/>
      <c r="D332"/>
      <c r="E332"/>
      <c r="F332"/>
      <c r="G332"/>
      <c r="H332" s="678"/>
    </row>
    <row r="333" spans="1:8" s="16" customFormat="1">
      <c r="A333" s="678"/>
      <c r="B333"/>
      <c r="C333"/>
      <c r="D333"/>
      <c r="E333"/>
      <c r="F333"/>
      <c r="G333"/>
      <c r="H333" s="678"/>
    </row>
    <row r="334" spans="1:8" s="16" customFormat="1">
      <c r="A334" s="678"/>
      <c r="B334"/>
      <c r="C334"/>
      <c r="D334"/>
      <c r="E334"/>
      <c r="F334"/>
      <c r="G334"/>
      <c r="H334" s="678"/>
    </row>
    <row r="335" spans="1:8" s="16" customFormat="1">
      <c r="A335" s="678"/>
      <c r="B335"/>
      <c r="C335"/>
      <c r="D335"/>
      <c r="E335"/>
      <c r="F335"/>
      <c r="G335"/>
      <c r="H335" s="678"/>
    </row>
    <row r="336" spans="1:8" s="16" customFormat="1">
      <c r="A336" s="678"/>
      <c r="B336"/>
      <c r="C336"/>
      <c r="D336"/>
      <c r="E336"/>
      <c r="F336"/>
      <c r="G336"/>
      <c r="H336" s="678"/>
    </row>
    <row r="337" spans="1:8" s="16" customFormat="1">
      <c r="A337" s="678"/>
      <c r="B337"/>
      <c r="C337"/>
      <c r="D337"/>
      <c r="E337"/>
      <c r="F337"/>
      <c r="G337"/>
      <c r="H337" s="678"/>
    </row>
    <row r="338" spans="1:8" s="16" customFormat="1">
      <c r="A338" s="678"/>
      <c r="B338"/>
      <c r="C338"/>
      <c r="D338"/>
      <c r="E338"/>
      <c r="F338"/>
      <c r="G338"/>
      <c r="H338" s="678"/>
    </row>
    <row r="339" spans="1:8" s="16" customFormat="1">
      <c r="A339" s="678"/>
      <c r="B339"/>
      <c r="C339"/>
      <c r="D339"/>
      <c r="E339"/>
      <c r="F339"/>
      <c r="G339"/>
      <c r="H339" s="678"/>
    </row>
    <row r="340" spans="1:8" s="16" customFormat="1">
      <c r="A340" s="678"/>
      <c r="B340"/>
      <c r="C340"/>
      <c r="D340"/>
      <c r="E340"/>
      <c r="F340"/>
      <c r="G340"/>
      <c r="H340" s="678"/>
    </row>
    <row r="341" spans="1:8" s="16" customFormat="1">
      <c r="A341" s="678"/>
      <c r="B341"/>
      <c r="C341"/>
      <c r="D341"/>
      <c r="E341"/>
      <c r="F341"/>
      <c r="G341"/>
      <c r="H341" s="678"/>
    </row>
    <row r="342" spans="1:8" s="16" customFormat="1">
      <c r="A342" s="678"/>
      <c r="B342"/>
      <c r="C342"/>
      <c r="D342"/>
      <c r="E342"/>
      <c r="F342"/>
      <c r="G342"/>
      <c r="H342" s="678"/>
    </row>
    <row r="343" spans="1:8" s="16" customFormat="1">
      <c r="A343" s="678"/>
      <c r="B343"/>
      <c r="C343"/>
      <c r="D343"/>
      <c r="E343"/>
      <c r="F343"/>
      <c r="G343"/>
      <c r="H343" s="678"/>
    </row>
    <row r="344" spans="1:8" s="16" customFormat="1">
      <c r="A344" s="678"/>
      <c r="B344"/>
      <c r="C344"/>
      <c r="D344"/>
      <c r="E344"/>
      <c r="F344"/>
      <c r="G344"/>
      <c r="H344" s="678"/>
    </row>
    <row r="345" spans="1:8" s="16" customFormat="1">
      <c r="A345" s="678"/>
      <c r="B345"/>
      <c r="C345"/>
      <c r="D345"/>
      <c r="E345"/>
      <c r="F345"/>
      <c r="G345"/>
      <c r="H345" s="678"/>
    </row>
    <row r="346" spans="1:8" s="16" customFormat="1">
      <c r="A346" s="678"/>
      <c r="B346"/>
      <c r="C346"/>
      <c r="D346"/>
      <c r="E346"/>
      <c r="F346"/>
      <c r="G346"/>
      <c r="H346" s="678"/>
    </row>
    <row r="347" spans="1:8" s="16" customFormat="1">
      <c r="A347" s="678"/>
      <c r="B347"/>
      <c r="C347"/>
      <c r="D347"/>
      <c r="E347"/>
      <c r="F347"/>
      <c r="G347"/>
      <c r="H347" s="678"/>
    </row>
    <row r="348" spans="1:8" s="16" customFormat="1">
      <c r="A348" s="678"/>
      <c r="B348"/>
      <c r="C348"/>
      <c r="D348"/>
      <c r="E348"/>
      <c r="F348"/>
      <c r="G348"/>
      <c r="H348" s="678"/>
    </row>
    <row r="349" spans="1:8" s="16" customFormat="1">
      <c r="A349" s="678"/>
      <c r="B349"/>
      <c r="C349"/>
      <c r="D349"/>
      <c r="E349"/>
      <c r="F349"/>
      <c r="G349"/>
      <c r="H349" s="678"/>
    </row>
    <row r="350" spans="1:8" s="16" customFormat="1">
      <c r="A350" s="678"/>
      <c r="B350"/>
      <c r="C350"/>
      <c r="D350"/>
      <c r="E350"/>
      <c r="F350"/>
      <c r="G350"/>
      <c r="H350" s="678"/>
    </row>
    <row r="351" spans="1:8" s="16" customFormat="1">
      <c r="A351" s="678"/>
      <c r="B351"/>
      <c r="C351"/>
      <c r="D351"/>
      <c r="E351"/>
      <c r="F351"/>
      <c r="G351"/>
      <c r="H351" s="678"/>
    </row>
    <row r="352" spans="1:8" s="16" customFormat="1">
      <c r="A352" s="678"/>
      <c r="B352"/>
      <c r="C352"/>
      <c r="D352"/>
      <c r="E352"/>
      <c r="F352"/>
      <c r="G352"/>
      <c r="H352" s="678"/>
    </row>
    <row r="353" spans="1:8" s="16" customFormat="1">
      <c r="A353" s="678"/>
      <c r="B353"/>
      <c r="C353"/>
      <c r="D353"/>
      <c r="E353"/>
      <c r="F353"/>
      <c r="G353"/>
      <c r="H353" s="678"/>
    </row>
    <row r="354" spans="1:8" s="16" customFormat="1">
      <c r="A354" s="678"/>
      <c r="B354"/>
      <c r="C354"/>
      <c r="D354"/>
      <c r="E354"/>
      <c r="F354"/>
      <c r="G354"/>
      <c r="H354" s="678"/>
    </row>
    <row r="355" spans="1:8" s="16" customFormat="1">
      <c r="A355" s="678"/>
      <c r="B355"/>
      <c r="C355"/>
      <c r="D355"/>
      <c r="E355"/>
      <c r="F355"/>
      <c r="G355"/>
      <c r="H355" s="678"/>
    </row>
    <row r="356" spans="1:8" s="16" customFormat="1">
      <c r="A356" s="678"/>
      <c r="B356"/>
      <c r="C356"/>
      <c r="D356"/>
      <c r="E356"/>
      <c r="F356"/>
      <c r="G356"/>
      <c r="H356" s="678"/>
    </row>
    <row r="357" spans="1:8" s="16" customFormat="1">
      <c r="A357" s="678"/>
      <c r="B357"/>
      <c r="C357"/>
      <c r="D357"/>
      <c r="E357"/>
      <c r="F357"/>
      <c r="G357"/>
      <c r="H357" s="678"/>
    </row>
    <row r="358" spans="1:8" s="16" customFormat="1">
      <c r="A358" s="678"/>
      <c r="B358"/>
      <c r="C358"/>
      <c r="D358"/>
      <c r="E358"/>
      <c r="F358"/>
      <c r="G358"/>
      <c r="H358" s="678"/>
    </row>
    <row r="359" spans="1:8" s="16" customFormat="1">
      <c r="A359" s="678"/>
      <c r="B359"/>
      <c r="C359"/>
      <c r="D359"/>
      <c r="E359"/>
      <c r="F359"/>
      <c r="G359"/>
      <c r="H359" s="678"/>
    </row>
    <row r="360" spans="1:8" s="16" customFormat="1">
      <c r="A360" s="678"/>
      <c r="B360"/>
      <c r="C360"/>
      <c r="D360"/>
      <c r="E360"/>
      <c r="F360"/>
      <c r="G360"/>
      <c r="H360" s="678"/>
    </row>
    <row r="361" spans="1:8" s="16" customFormat="1">
      <c r="A361" s="678"/>
      <c r="B361"/>
      <c r="C361"/>
      <c r="D361"/>
      <c r="E361"/>
      <c r="F361"/>
      <c r="G361"/>
      <c r="H361" s="678"/>
    </row>
    <row r="362" spans="1:8" s="16" customFormat="1">
      <c r="A362" s="678"/>
      <c r="B362"/>
      <c r="C362"/>
      <c r="D362"/>
      <c r="E362"/>
      <c r="F362"/>
      <c r="G362"/>
      <c r="H362" s="678"/>
    </row>
    <row r="363" spans="1:8" s="16" customFormat="1">
      <c r="A363" s="678"/>
      <c r="B363"/>
      <c r="C363"/>
      <c r="D363"/>
      <c r="E363"/>
      <c r="F363"/>
      <c r="G363"/>
      <c r="H363" s="678"/>
    </row>
    <row r="364" spans="1:8" s="16" customFormat="1">
      <c r="A364" s="678"/>
      <c r="B364"/>
      <c r="C364"/>
      <c r="D364"/>
      <c r="E364"/>
      <c r="F364"/>
      <c r="G364"/>
      <c r="H364" s="678"/>
    </row>
    <row r="365" spans="1:8" s="16" customFormat="1">
      <c r="A365" s="678"/>
      <c r="B365"/>
      <c r="C365"/>
      <c r="D365"/>
      <c r="E365"/>
      <c r="F365"/>
      <c r="G365"/>
      <c r="H365" s="678"/>
    </row>
    <row r="366" spans="1:8" s="16" customFormat="1">
      <c r="A366" s="678"/>
      <c r="B366"/>
      <c r="C366"/>
      <c r="D366"/>
      <c r="E366"/>
      <c r="F366"/>
      <c r="G366"/>
      <c r="H366" s="678"/>
    </row>
    <row r="367" spans="1:8" s="16" customFormat="1">
      <c r="A367" s="678"/>
      <c r="B367"/>
      <c r="C367"/>
      <c r="D367"/>
      <c r="E367"/>
      <c r="F367"/>
      <c r="G367"/>
      <c r="H367" s="678"/>
    </row>
    <row r="368" spans="1:8" s="16" customFormat="1">
      <c r="A368" s="678"/>
      <c r="B368"/>
      <c r="C368"/>
      <c r="D368"/>
      <c r="E368"/>
      <c r="F368"/>
      <c r="G368"/>
      <c r="H368" s="678"/>
    </row>
    <row r="369" spans="1:8" s="16" customFormat="1">
      <c r="A369" s="678"/>
      <c r="B369"/>
      <c r="C369"/>
      <c r="D369"/>
      <c r="E369"/>
      <c r="F369"/>
      <c r="G369"/>
      <c r="H369" s="678"/>
    </row>
    <row r="370" spans="1:8" s="16" customFormat="1">
      <c r="A370" s="678"/>
      <c r="B370"/>
      <c r="C370"/>
      <c r="D370"/>
      <c r="E370"/>
      <c r="F370"/>
      <c r="G370"/>
      <c r="H370" s="678"/>
    </row>
    <row r="371" spans="1:8" s="16" customFormat="1">
      <c r="A371" s="678"/>
      <c r="B371"/>
      <c r="C371"/>
      <c r="D371"/>
      <c r="E371"/>
      <c r="F371"/>
      <c r="G371"/>
      <c r="H371" s="678"/>
    </row>
    <row r="372" spans="1:8" s="16" customFormat="1">
      <c r="A372" s="678"/>
      <c r="B372"/>
      <c r="C372"/>
      <c r="D372"/>
      <c r="E372"/>
      <c r="F372"/>
      <c r="G372"/>
      <c r="H372" s="678"/>
    </row>
    <row r="373" spans="1:8" s="16" customFormat="1">
      <c r="A373" s="678"/>
      <c r="B373"/>
      <c r="C373"/>
      <c r="D373"/>
      <c r="E373"/>
      <c r="F373"/>
      <c r="G373"/>
      <c r="H373" s="678"/>
    </row>
    <row r="374" spans="1:8" s="16" customFormat="1">
      <c r="A374" s="678"/>
      <c r="B374"/>
      <c r="C374"/>
      <c r="D374"/>
      <c r="E374"/>
      <c r="F374"/>
      <c r="G374"/>
      <c r="H374" s="678"/>
    </row>
    <row r="375" spans="1:8" s="16" customFormat="1">
      <c r="A375" s="678"/>
      <c r="B375"/>
      <c r="C375"/>
      <c r="D375"/>
      <c r="E375"/>
      <c r="F375"/>
      <c r="G375"/>
      <c r="H375" s="678"/>
    </row>
    <row r="376" spans="1:8" s="16" customFormat="1">
      <c r="A376" s="678"/>
      <c r="B376"/>
      <c r="C376"/>
      <c r="D376"/>
      <c r="E376"/>
      <c r="F376"/>
      <c r="G376"/>
      <c r="H376" s="678"/>
    </row>
    <row r="377" spans="1:8" s="16" customFormat="1">
      <c r="A377" s="678"/>
      <c r="B377"/>
      <c r="C377"/>
      <c r="D377"/>
      <c r="E377"/>
      <c r="F377"/>
      <c r="G377"/>
      <c r="H377" s="678"/>
    </row>
    <row r="378" spans="1:8" s="16" customFormat="1">
      <c r="A378" s="678"/>
      <c r="B378"/>
      <c r="C378"/>
      <c r="D378"/>
      <c r="E378"/>
      <c r="F378"/>
      <c r="G378"/>
      <c r="H378" s="678"/>
    </row>
    <row r="379" spans="1:8" s="16" customFormat="1">
      <c r="A379" s="678"/>
      <c r="B379"/>
      <c r="C379"/>
      <c r="D379"/>
      <c r="E379"/>
      <c r="F379"/>
      <c r="G379"/>
      <c r="H379" s="678"/>
    </row>
    <row r="380" spans="1:8" s="16" customFormat="1">
      <c r="A380" s="678"/>
      <c r="B380"/>
      <c r="C380"/>
      <c r="D380"/>
      <c r="E380"/>
      <c r="F380"/>
      <c r="G380"/>
      <c r="H380" s="678"/>
    </row>
    <row r="381" spans="1:8" s="16" customFormat="1">
      <c r="A381" s="678"/>
      <c r="B381"/>
      <c r="C381"/>
      <c r="D381"/>
      <c r="E381"/>
      <c r="F381"/>
      <c r="G381"/>
      <c r="H381" s="678"/>
    </row>
    <row r="382" spans="1:8" s="16" customFormat="1">
      <c r="A382" s="678"/>
      <c r="B382"/>
      <c r="C382"/>
      <c r="D382"/>
      <c r="E382"/>
      <c r="F382"/>
      <c r="G382"/>
      <c r="H382" s="678"/>
    </row>
    <row r="383" spans="1:8" s="16" customFormat="1">
      <c r="A383" s="678"/>
      <c r="B383"/>
      <c r="C383"/>
      <c r="D383"/>
      <c r="E383"/>
      <c r="F383"/>
      <c r="G383"/>
      <c r="H383" s="678"/>
    </row>
    <row r="384" spans="1:8" s="16" customFormat="1">
      <c r="A384" s="678"/>
      <c r="B384"/>
      <c r="C384"/>
      <c r="D384"/>
      <c r="E384"/>
      <c r="F384"/>
      <c r="G384"/>
      <c r="H384" s="678"/>
    </row>
    <row r="385" spans="1:8" s="16" customFormat="1">
      <c r="A385" s="678"/>
      <c r="B385"/>
      <c r="C385"/>
      <c r="D385"/>
      <c r="E385"/>
      <c r="F385"/>
      <c r="G385"/>
      <c r="H385" s="678"/>
    </row>
    <row r="386" spans="1:8" s="16" customFormat="1">
      <c r="A386" s="678"/>
      <c r="B386"/>
      <c r="C386"/>
      <c r="D386"/>
      <c r="E386"/>
      <c r="F386"/>
      <c r="G386"/>
      <c r="H386" s="678"/>
    </row>
    <row r="387" spans="1:8" s="16" customFormat="1">
      <c r="A387" s="678"/>
      <c r="B387"/>
      <c r="C387"/>
      <c r="D387"/>
      <c r="E387"/>
      <c r="F387"/>
      <c r="G387"/>
      <c r="H387" s="678"/>
    </row>
    <row r="388" spans="1:8" s="16" customFormat="1">
      <c r="A388" s="678"/>
      <c r="B388"/>
      <c r="C388"/>
      <c r="D388"/>
      <c r="E388"/>
      <c r="F388"/>
      <c r="G388"/>
      <c r="H388" s="678"/>
    </row>
    <row r="389" spans="1:8" s="16" customFormat="1">
      <c r="A389" s="678"/>
      <c r="B389"/>
      <c r="C389"/>
      <c r="D389"/>
      <c r="E389"/>
      <c r="F389"/>
      <c r="G389"/>
      <c r="H389" s="678"/>
    </row>
    <row r="390" spans="1:8" s="16" customFormat="1">
      <c r="A390" s="678"/>
      <c r="B390"/>
      <c r="C390"/>
      <c r="D390"/>
      <c r="E390"/>
      <c r="F390"/>
      <c r="G390"/>
      <c r="H390" s="678"/>
    </row>
    <row r="391" spans="1:8" s="16" customFormat="1">
      <c r="A391" s="678"/>
      <c r="B391"/>
      <c r="C391"/>
      <c r="D391"/>
      <c r="E391"/>
      <c r="F391"/>
      <c r="G391"/>
      <c r="H391" s="678"/>
    </row>
    <row r="392" spans="1:8" s="16" customFormat="1">
      <c r="A392" s="678"/>
      <c r="B392"/>
      <c r="C392"/>
      <c r="D392"/>
      <c r="E392"/>
      <c r="F392"/>
      <c r="G392"/>
      <c r="H392" s="678"/>
    </row>
    <row r="393" spans="1:8" s="16" customFormat="1">
      <c r="A393" s="678"/>
      <c r="B393"/>
      <c r="C393"/>
      <c r="D393"/>
      <c r="E393"/>
      <c r="F393"/>
      <c r="G393"/>
      <c r="H393" s="678"/>
    </row>
    <row r="394" spans="1:8" s="16" customFormat="1">
      <c r="A394" s="678"/>
      <c r="B394"/>
      <c r="C394"/>
      <c r="D394"/>
      <c r="E394"/>
      <c r="F394"/>
      <c r="G394"/>
      <c r="H394" s="678"/>
    </row>
    <row r="395" spans="1:8" s="16" customFormat="1">
      <c r="A395" s="678"/>
      <c r="B395"/>
      <c r="C395"/>
      <c r="D395"/>
      <c r="E395"/>
      <c r="F395"/>
      <c r="G395"/>
      <c r="H395" s="678"/>
    </row>
    <row r="396" spans="1:8" s="16" customFormat="1">
      <c r="A396" s="678"/>
      <c r="B396"/>
      <c r="C396"/>
      <c r="D396"/>
      <c r="E396"/>
      <c r="F396"/>
      <c r="G396"/>
      <c r="H396" s="678"/>
    </row>
    <row r="397" spans="1:8" s="16" customFormat="1">
      <c r="A397" s="678"/>
      <c r="B397"/>
      <c r="C397"/>
      <c r="D397"/>
      <c r="E397"/>
      <c r="F397"/>
      <c r="G397"/>
      <c r="H397" s="678"/>
    </row>
    <row r="398" spans="1:8" s="16" customFormat="1">
      <c r="A398" s="678"/>
      <c r="B398"/>
      <c r="C398"/>
      <c r="D398"/>
      <c r="E398"/>
      <c r="F398"/>
      <c r="G398"/>
      <c r="H398" s="678"/>
    </row>
    <row r="399" spans="1:8" s="16" customFormat="1">
      <c r="A399" s="678"/>
      <c r="B399"/>
      <c r="C399"/>
      <c r="D399"/>
      <c r="E399"/>
      <c r="F399"/>
      <c r="G399"/>
      <c r="H399" s="678"/>
    </row>
    <row r="400" spans="1:8" s="16" customFormat="1">
      <c r="A400" s="678"/>
      <c r="B400"/>
      <c r="C400"/>
      <c r="D400"/>
      <c r="E400"/>
      <c r="F400"/>
      <c r="G400"/>
      <c r="H400" s="678"/>
    </row>
    <row r="401" spans="1:8" s="16" customFormat="1">
      <c r="A401" s="678"/>
      <c r="B401"/>
      <c r="C401"/>
      <c r="D401"/>
      <c r="E401"/>
      <c r="F401"/>
      <c r="G401"/>
      <c r="H401" s="678"/>
    </row>
    <row r="402" spans="1:8" s="16" customFormat="1">
      <c r="A402" s="678"/>
      <c r="B402"/>
      <c r="C402"/>
      <c r="D402"/>
      <c r="E402"/>
      <c r="F402"/>
      <c r="G402"/>
      <c r="H402" s="678"/>
    </row>
    <row r="403" spans="1:8" s="16" customFormat="1">
      <c r="A403" s="678"/>
      <c r="B403"/>
      <c r="C403"/>
      <c r="D403"/>
      <c r="E403"/>
      <c r="F403"/>
      <c r="G403"/>
      <c r="H403" s="678"/>
    </row>
    <row r="404" spans="1:8" s="16" customFormat="1">
      <c r="A404" s="678"/>
      <c r="B404"/>
      <c r="C404"/>
      <c r="D404"/>
      <c r="E404"/>
      <c r="F404"/>
      <c r="G404"/>
      <c r="H404" s="678"/>
    </row>
    <row r="405" spans="1:8" s="16" customFormat="1">
      <c r="A405" s="678"/>
      <c r="B405"/>
      <c r="C405"/>
      <c r="D405"/>
      <c r="E405"/>
      <c r="F405"/>
      <c r="G405"/>
      <c r="H405" s="678"/>
    </row>
    <row r="406" spans="1:8" s="16" customFormat="1">
      <c r="A406" s="678"/>
      <c r="B406"/>
      <c r="C406"/>
      <c r="D406"/>
      <c r="E406"/>
      <c r="F406"/>
      <c r="G406"/>
      <c r="H406" s="678"/>
    </row>
    <row r="407" spans="1:8" s="16" customFormat="1">
      <c r="A407" s="678"/>
      <c r="B407"/>
      <c r="C407"/>
      <c r="D407"/>
      <c r="E407"/>
      <c r="F407"/>
      <c r="G407"/>
      <c r="H407" s="678"/>
    </row>
    <row r="408" spans="1:8" s="16" customFormat="1">
      <c r="A408" s="678"/>
      <c r="B408"/>
      <c r="C408"/>
      <c r="D408"/>
      <c r="E408"/>
      <c r="F408"/>
      <c r="G408"/>
      <c r="H408" s="678"/>
    </row>
    <row r="409" spans="1:8" s="16" customFormat="1">
      <c r="A409" s="678"/>
      <c r="B409"/>
      <c r="C409"/>
      <c r="D409"/>
      <c r="E409"/>
      <c r="F409"/>
      <c r="G409"/>
      <c r="H409" s="678"/>
    </row>
    <row r="410" spans="1:8" s="16" customFormat="1">
      <c r="A410" s="678"/>
      <c r="B410"/>
      <c r="C410"/>
      <c r="D410"/>
      <c r="E410"/>
      <c r="F410"/>
      <c r="G410"/>
      <c r="H410" s="678"/>
    </row>
    <row r="411" spans="1:8" s="16" customFormat="1">
      <c r="A411" s="678"/>
      <c r="B411"/>
      <c r="C411"/>
      <c r="D411"/>
      <c r="E411"/>
      <c r="F411"/>
      <c r="G411"/>
      <c r="H411" s="678"/>
    </row>
    <row r="412" spans="1:8" s="16" customFormat="1">
      <c r="A412" s="678"/>
      <c r="B412"/>
      <c r="C412"/>
      <c r="D412"/>
      <c r="E412"/>
      <c r="F412"/>
      <c r="G412"/>
      <c r="H412" s="678"/>
    </row>
    <row r="413" spans="1:8" s="16" customFormat="1">
      <c r="A413" s="678"/>
      <c r="B413"/>
      <c r="C413"/>
      <c r="D413"/>
      <c r="E413"/>
      <c r="F413"/>
      <c r="G413"/>
      <c r="H413" s="678"/>
    </row>
    <row r="414" spans="1:8" s="16" customFormat="1">
      <c r="A414" s="678"/>
      <c r="B414"/>
      <c r="C414"/>
      <c r="D414"/>
      <c r="E414"/>
      <c r="F414"/>
      <c r="G414"/>
      <c r="H414" s="678"/>
    </row>
    <row r="415" spans="1:8" s="16" customFormat="1">
      <c r="A415" s="678"/>
      <c r="B415"/>
      <c r="C415"/>
      <c r="D415"/>
      <c r="E415"/>
      <c r="F415"/>
      <c r="G415"/>
      <c r="H415" s="678"/>
    </row>
    <row r="416" spans="1:8" s="16" customFormat="1">
      <c r="A416" s="678"/>
      <c r="B416"/>
      <c r="C416"/>
      <c r="D416"/>
      <c r="E416"/>
      <c r="F416"/>
      <c r="G416"/>
      <c r="H416" s="678"/>
    </row>
    <row r="417" spans="1:8" s="16" customFormat="1">
      <c r="A417" s="678"/>
      <c r="B417"/>
      <c r="C417"/>
      <c r="D417"/>
      <c r="E417"/>
      <c r="F417"/>
      <c r="G417"/>
      <c r="H417" s="678"/>
    </row>
    <row r="418" spans="1:8" s="16" customFormat="1">
      <c r="A418" s="678"/>
      <c r="B418"/>
      <c r="C418"/>
      <c r="D418"/>
      <c r="E418"/>
      <c r="F418"/>
      <c r="G418"/>
      <c r="H418" s="678"/>
    </row>
    <row r="419" spans="1:8" s="16" customFormat="1">
      <c r="A419" s="678"/>
      <c r="B419"/>
      <c r="C419"/>
      <c r="D419"/>
      <c r="E419"/>
      <c r="F419"/>
      <c r="G419"/>
      <c r="H419" s="678"/>
    </row>
    <row r="420" spans="1:8" s="16" customFormat="1">
      <c r="A420" s="678"/>
      <c r="B420"/>
      <c r="C420"/>
      <c r="D420"/>
      <c r="E420"/>
      <c r="F420"/>
      <c r="G420"/>
      <c r="H420" s="678"/>
    </row>
    <row r="421" spans="1:8" s="16" customFormat="1">
      <c r="A421" s="678"/>
      <c r="B421"/>
      <c r="C421"/>
      <c r="D421"/>
      <c r="E421"/>
      <c r="F421"/>
      <c r="G421"/>
      <c r="H421" s="678"/>
    </row>
    <row r="422" spans="1:8" s="16" customFormat="1">
      <c r="A422" s="678"/>
      <c r="B422"/>
      <c r="C422"/>
      <c r="D422"/>
      <c r="E422"/>
      <c r="F422"/>
      <c r="G422"/>
      <c r="H422" s="678"/>
    </row>
    <row r="423" spans="1:8" s="16" customFormat="1">
      <c r="A423" s="678"/>
      <c r="B423"/>
      <c r="C423"/>
      <c r="D423"/>
      <c r="E423"/>
      <c r="F423"/>
      <c r="G423"/>
      <c r="H423" s="678"/>
    </row>
    <row r="424" spans="1:8" s="16" customFormat="1">
      <c r="A424" s="678"/>
      <c r="B424"/>
      <c r="C424"/>
      <c r="D424"/>
      <c r="E424"/>
      <c r="F424"/>
      <c r="G424"/>
      <c r="H424" s="678"/>
    </row>
    <row r="425" spans="1:8" s="16" customFormat="1">
      <c r="A425" s="678"/>
      <c r="B425"/>
      <c r="C425"/>
      <c r="D425"/>
      <c r="E425"/>
      <c r="F425"/>
      <c r="G425"/>
      <c r="H425" s="678"/>
    </row>
    <row r="426" spans="1:8" s="16" customFormat="1">
      <c r="A426" s="678"/>
      <c r="B426"/>
      <c r="C426"/>
      <c r="D426"/>
      <c r="E426"/>
      <c r="F426"/>
      <c r="G426"/>
      <c r="H426" s="678"/>
    </row>
    <row r="427" spans="1:8" s="16" customFormat="1">
      <c r="A427" s="678"/>
      <c r="B427"/>
      <c r="C427"/>
      <c r="D427"/>
      <c r="E427"/>
      <c r="F427"/>
      <c r="G427"/>
      <c r="H427" s="678"/>
    </row>
    <row r="428" spans="1:8" s="16" customFormat="1">
      <c r="A428" s="678"/>
      <c r="B428"/>
      <c r="C428"/>
      <c r="D428"/>
      <c r="E428"/>
      <c r="F428"/>
      <c r="G428"/>
      <c r="H428" s="678"/>
    </row>
    <row r="429" spans="1:8" s="16" customFormat="1">
      <c r="A429" s="678"/>
      <c r="B429"/>
      <c r="C429"/>
      <c r="D429"/>
      <c r="E429"/>
      <c r="F429"/>
      <c r="G429"/>
      <c r="H429" s="678"/>
    </row>
    <row r="430" spans="1:8" s="16" customFormat="1">
      <c r="A430" s="678"/>
      <c r="B430"/>
      <c r="C430"/>
      <c r="D430"/>
      <c r="E430"/>
      <c r="F430"/>
      <c r="G430"/>
      <c r="H430" s="678"/>
    </row>
    <row r="431" spans="1:8" s="16" customFormat="1">
      <c r="A431" s="678"/>
      <c r="B431"/>
      <c r="C431"/>
      <c r="D431"/>
      <c r="E431"/>
      <c r="F431"/>
      <c r="G431"/>
      <c r="H431" s="678"/>
    </row>
    <row r="432" spans="1:8" s="16" customFormat="1">
      <c r="A432" s="678"/>
      <c r="B432"/>
      <c r="C432"/>
      <c r="D432"/>
      <c r="E432"/>
      <c r="F432"/>
      <c r="G432"/>
      <c r="H432" s="678"/>
    </row>
    <row r="433" spans="1:8" s="16" customFormat="1">
      <c r="A433" s="678"/>
      <c r="B433"/>
      <c r="C433"/>
      <c r="D433"/>
      <c r="E433"/>
      <c r="F433"/>
      <c r="G433"/>
      <c r="H433" s="678"/>
    </row>
    <row r="434" spans="1:8" s="16" customFormat="1">
      <c r="A434" s="678"/>
      <c r="B434"/>
      <c r="C434"/>
      <c r="D434"/>
      <c r="E434"/>
      <c r="F434"/>
      <c r="G434"/>
      <c r="H434" s="678"/>
    </row>
    <row r="435" spans="1:8" s="16" customFormat="1">
      <c r="A435" s="678"/>
      <c r="B435"/>
      <c r="C435"/>
      <c r="D435"/>
      <c r="E435"/>
      <c r="F435"/>
      <c r="G435"/>
      <c r="H435" s="678"/>
    </row>
    <row r="436" spans="1:8" s="16" customFormat="1">
      <c r="A436" s="678"/>
      <c r="B436"/>
      <c r="C436"/>
      <c r="D436"/>
      <c r="E436"/>
      <c r="F436"/>
      <c r="G436"/>
      <c r="H436" s="678"/>
    </row>
    <row r="437" spans="1:8" s="16" customFormat="1">
      <c r="A437" s="678"/>
      <c r="B437"/>
      <c r="C437"/>
      <c r="D437"/>
      <c r="E437"/>
      <c r="F437"/>
      <c r="G437"/>
      <c r="H437" s="678"/>
    </row>
    <row r="438" spans="1:8" s="16" customFormat="1">
      <c r="A438" s="678"/>
      <c r="B438"/>
      <c r="C438"/>
      <c r="D438"/>
      <c r="E438"/>
      <c r="F438"/>
      <c r="G438"/>
      <c r="H438" s="678"/>
    </row>
    <row r="439" spans="1:8" s="16" customFormat="1">
      <c r="A439" s="678"/>
      <c r="B439"/>
      <c r="C439"/>
      <c r="D439"/>
      <c r="E439"/>
      <c r="F439"/>
      <c r="G439"/>
      <c r="H439" s="678"/>
    </row>
    <row r="440" spans="1:8" s="16" customFormat="1">
      <c r="A440" s="678"/>
      <c r="B440"/>
      <c r="C440"/>
      <c r="D440"/>
      <c r="E440"/>
      <c r="F440"/>
      <c r="G440"/>
      <c r="H440" s="678"/>
    </row>
    <row r="441" spans="1:8" s="16" customFormat="1">
      <c r="A441" s="678"/>
      <c r="B441"/>
      <c r="C441"/>
      <c r="D441"/>
      <c r="E441"/>
      <c r="F441"/>
      <c r="G441"/>
      <c r="H441" s="678"/>
    </row>
    <row r="442" spans="1:8" s="16" customFormat="1">
      <c r="A442" s="678"/>
      <c r="B442"/>
      <c r="C442"/>
      <c r="D442"/>
      <c r="E442"/>
      <c r="F442"/>
      <c r="G442"/>
      <c r="H442" s="678"/>
    </row>
    <row r="443" spans="1:8" s="16" customFormat="1">
      <c r="A443" s="678"/>
      <c r="B443"/>
      <c r="C443"/>
      <c r="D443"/>
      <c r="E443"/>
      <c r="F443"/>
      <c r="G443"/>
      <c r="H443" s="678"/>
    </row>
    <row r="444" spans="1:8" s="16" customFormat="1">
      <c r="A444" s="678"/>
      <c r="B444"/>
      <c r="C444"/>
      <c r="D444"/>
      <c r="E444"/>
      <c r="F444"/>
      <c r="G444"/>
      <c r="H444" s="678"/>
    </row>
    <row r="445" spans="1:8" s="16" customFormat="1">
      <c r="A445" s="678"/>
      <c r="B445"/>
      <c r="C445"/>
      <c r="D445"/>
      <c r="E445"/>
      <c r="F445"/>
      <c r="G445"/>
      <c r="H445" s="678"/>
    </row>
    <row r="446" spans="1:8" s="16" customFormat="1">
      <c r="A446" s="678"/>
      <c r="B446"/>
      <c r="C446"/>
      <c r="D446"/>
      <c r="E446"/>
      <c r="F446"/>
      <c r="G446"/>
      <c r="H446" s="678"/>
    </row>
    <row r="447" spans="1:8" s="16" customFormat="1">
      <c r="A447" s="678"/>
      <c r="B447"/>
      <c r="C447"/>
      <c r="D447"/>
      <c r="E447"/>
      <c r="F447"/>
      <c r="G447"/>
      <c r="H447" s="678"/>
    </row>
    <row r="448" spans="1:8" s="16" customFormat="1">
      <c r="A448" s="678"/>
      <c r="B448"/>
      <c r="C448"/>
      <c r="D448"/>
      <c r="E448"/>
      <c r="F448"/>
      <c r="G448"/>
      <c r="H448" s="678"/>
    </row>
    <row r="449" spans="1:8" s="16" customFormat="1">
      <c r="A449" s="678"/>
      <c r="B449"/>
      <c r="C449"/>
      <c r="D449"/>
      <c r="E449"/>
      <c r="F449"/>
      <c r="G449"/>
      <c r="H449" s="678"/>
    </row>
    <row r="450" spans="1:8" s="16" customFormat="1">
      <c r="A450" s="678"/>
      <c r="B450"/>
      <c r="C450"/>
      <c r="D450"/>
      <c r="E450"/>
      <c r="F450"/>
      <c r="G450"/>
      <c r="H450" s="678"/>
    </row>
    <row r="451" spans="1:8" s="16" customFormat="1">
      <c r="A451" s="678"/>
      <c r="B451"/>
      <c r="C451"/>
      <c r="D451"/>
      <c r="E451"/>
      <c r="F451"/>
      <c r="G451"/>
      <c r="H451" s="678"/>
    </row>
    <row r="452" spans="1:8" s="16" customFormat="1">
      <c r="A452" s="678"/>
      <c r="B452"/>
      <c r="C452"/>
      <c r="D452"/>
      <c r="E452"/>
      <c r="F452"/>
      <c r="G452"/>
      <c r="H452" s="678"/>
    </row>
    <row r="453" spans="1:8" s="16" customFormat="1">
      <c r="A453" s="678"/>
      <c r="B453"/>
      <c r="C453"/>
      <c r="D453"/>
      <c r="E453"/>
      <c r="F453"/>
      <c r="G453"/>
      <c r="H453" s="678"/>
    </row>
    <row r="454" spans="1:8" s="16" customFormat="1">
      <c r="A454" s="678"/>
      <c r="B454"/>
      <c r="C454"/>
      <c r="D454"/>
      <c r="E454"/>
      <c r="F454"/>
      <c r="G454"/>
      <c r="H454" s="678"/>
    </row>
    <row r="455" spans="1:8" s="16" customFormat="1">
      <c r="A455" s="678"/>
      <c r="B455"/>
      <c r="C455"/>
      <c r="D455"/>
      <c r="E455"/>
      <c r="F455"/>
      <c r="G455"/>
      <c r="H455" s="678"/>
    </row>
    <row r="456" spans="1:8" s="16" customFormat="1">
      <c r="A456" s="678"/>
      <c r="B456"/>
      <c r="C456"/>
      <c r="D456"/>
      <c r="E456"/>
      <c r="F456"/>
      <c r="G456"/>
      <c r="H456" s="678"/>
    </row>
    <row r="457" spans="1:8" s="16" customFormat="1">
      <c r="A457" s="678"/>
      <c r="B457"/>
      <c r="C457"/>
      <c r="D457"/>
      <c r="E457"/>
      <c r="F457"/>
      <c r="G457"/>
      <c r="H457" s="678"/>
    </row>
    <row r="458" spans="1:8" s="16" customFormat="1">
      <c r="A458" s="678"/>
      <c r="B458"/>
      <c r="C458"/>
      <c r="D458"/>
      <c r="E458"/>
      <c r="F458"/>
      <c r="G458"/>
      <c r="H458" s="678"/>
    </row>
    <row r="459" spans="1:8" s="16" customFormat="1">
      <c r="A459" s="678"/>
      <c r="B459"/>
      <c r="C459"/>
      <c r="D459"/>
      <c r="E459"/>
      <c r="F459"/>
      <c r="G459"/>
      <c r="H459" s="678"/>
    </row>
    <row r="460" spans="1:8" s="16" customFormat="1">
      <c r="A460" s="678"/>
      <c r="B460"/>
      <c r="C460"/>
      <c r="D460"/>
      <c r="E460"/>
      <c r="F460"/>
      <c r="G460"/>
      <c r="H460" s="678"/>
    </row>
    <row r="461" spans="1:8" s="16" customFormat="1">
      <c r="A461" s="678"/>
      <c r="B461"/>
      <c r="C461"/>
      <c r="D461"/>
      <c r="E461"/>
      <c r="F461"/>
      <c r="G461"/>
      <c r="H461" s="678"/>
    </row>
    <row r="462" spans="1:8" s="16" customFormat="1">
      <c r="A462" s="678"/>
      <c r="B462"/>
      <c r="C462"/>
      <c r="D462"/>
      <c r="E462"/>
      <c r="F462"/>
      <c r="G462"/>
      <c r="H462" s="678"/>
    </row>
    <row r="463" spans="1:8" s="16" customFormat="1">
      <c r="A463" s="678"/>
      <c r="B463"/>
      <c r="C463"/>
      <c r="D463"/>
      <c r="E463"/>
      <c r="F463"/>
      <c r="G463"/>
      <c r="H463" s="678"/>
    </row>
    <row r="464" spans="1:8" s="16" customFormat="1">
      <c r="A464" s="678"/>
      <c r="B464"/>
      <c r="C464"/>
      <c r="D464"/>
      <c r="E464"/>
      <c r="F464"/>
      <c r="G464"/>
      <c r="H464" s="678"/>
    </row>
    <row r="465" spans="1:8" s="16" customFormat="1">
      <c r="A465" s="678"/>
      <c r="B465"/>
      <c r="C465"/>
      <c r="D465"/>
      <c r="E465"/>
      <c r="F465"/>
      <c r="G465"/>
      <c r="H465" s="678"/>
    </row>
    <row r="466" spans="1:8" s="16" customFormat="1">
      <c r="A466" s="678"/>
      <c r="B466"/>
      <c r="C466"/>
      <c r="D466"/>
      <c r="E466"/>
      <c r="F466"/>
      <c r="G466"/>
      <c r="H466" s="678"/>
    </row>
    <row r="467" spans="1:8" s="16" customFormat="1">
      <c r="A467" s="678"/>
      <c r="B467"/>
      <c r="C467"/>
      <c r="D467"/>
      <c r="E467"/>
      <c r="F467"/>
      <c r="G467"/>
      <c r="H467" s="678"/>
    </row>
    <row r="468" spans="1:8" s="16" customFormat="1">
      <c r="A468" s="678"/>
      <c r="B468"/>
      <c r="C468"/>
      <c r="D468"/>
      <c r="E468"/>
      <c r="F468"/>
      <c r="G468"/>
      <c r="H468" s="678"/>
    </row>
    <row r="469" spans="1:8" s="16" customFormat="1">
      <c r="A469" s="678"/>
      <c r="B469"/>
      <c r="C469"/>
      <c r="D469"/>
      <c r="E469"/>
      <c r="F469"/>
      <c r="G469"/>
      <c r="H469" s="678"/>
    </row>
    <row r="470" spans="1:8" s="16" customFormat="1">
      <c r="A470" s="678"/>
      <c r="B470"/>
      <c r="C470"/>
      <c r="D470"/>
      <c r="E470"/>
      <c r="F470"/>
      <c r="G470"/>
      <c r="H470" s="678"/>
    </row>
    <row r="471" spans="1:8" s="16" customFormat="1">
      <c r="A471" s="678"/>
      <c r="B471"/>
      <c r="C471"/>
      <c r="D471"/>
      <c r="E471"/>
      <c r="F471"/>
      <c r="G471"/>
      <c r="H471" s="678"/>
    </row>
    <row r="472" spans="1:8" s="16" customFormat="1">
      <c r="A472" s="678"/>
      <c r="B472"/>
      <c r="C472"/>
      <c r="D472"/>
      <c r="E472"/>
      <c r="F472"/>
      <c r="G472"/>
      <c r="H472" s="678"/>
    </row>
    <row r="473" spans="1:8" s="16" customFormat="1">
      <c r="A473" s="678"/>
      <c r="B473"/>
      <c r="C473"/>
      <c r="D473"/>
      <c r="E473"/>
      <c r="F473"/>
      <c r="G473"/>
      <c r="H473" s="678"/>
    </row>
    <row r="474" spans="1:8" s="16" customFormat="1">
      <c r="A474" s="678"/>
      <c r="B474"/>
      <c r="C474"/>
      <c r="D474"/>
      <c r="E474"/>
      <c r="F474"/>
      <c r="G474"/>
      <c r="H474" s="678"/>
    </row>
    <row r="475" spans="1:8" s="16" customFormat="1">
      <c r="A475" s="678"/>
      <c r="B475"/>
      <c r="C475"/>
      <c r="D475"/>
      <c r="E475"/>
      <c r="F475"/>
      <c r="G475"/>
      <c r="H475" s="678"/>
    </row>
    <row r="476" spans="1:8" s="16" customFormat="1">
      <c r="A476" s="678"/>
      <c r="B476"/>
      <c r="C476"/>
      <c r="D476"/>
      <c r="E476"/>
      <c r="F476"/>
      <c r="G476"/>
      <c r="H476" s="678"/>
    </row>
    <row r="477" spans="1:8" s="16" customFormat="1">
      <c r="A477" s="678"/>
      <c r="B477"/>
      <c r="C477"/>
      <c r="D477"/>
      <c r="E477"/>
      <c r="F477"/>
      <c r="G477"/>
      <c r="H477" s="678"/>
    </row>
    <row r="478" spans="1:8" s="16" customFormat="1">
      <c r="A478" s="678"/>
      <c r="B478"/>
      <c r="C478"/>
      <c r="D478"/>
      <c r="E478"/>
      <c r="F478"/>
      <c r="G478"/>
      <c r="H478" s="678"/>
    </row>
    <row r="479" spans="1:8" s="16" customFormat="1">
      <c r="A479" s="678"/>
      <c r="B479"/>
      <c r="C479"/>
      <c r="D479"/>
      <c r="E479"/>
      <c r="F479"/>
      <c r="G479"/>
      <c r="H479" s="678"/>
    </row>
    <row r="480" spans="1:8" s="16" customFormat="1">
      <c r="A480" s="678"/>
      <c r="B480"/>
      <c r="C480"/>
      <c r="D480"/>
      <c r="E480"/>
      <c r="F480"/>
      <c r="G480"/>
      <c r="H480" s="678"/>
    </row>
    <row r="481" spans="1:8" s="16" customFormat="1">
      <c r="A481" s="678"/>
      <c r="B481"/>
      <c r="C481"/>
      <c r="D481"/>
      <c r="E481"/>
      <c r="F481"/>
      <c r="G481"/>
      <c r="H481" s="678"/>
    </row>
    <row r="482" spans="1:8" s="16" customFormat="1">
      <c r="A482" s="678"/>
      <c r="B482"/>
      <c r="C482"/>
      <c r="D482"/>
      <c r="E482"/>
      <c r="F482"/>
      <c r="G482"/>
      <c r="H482" s="678"/>
    </row>
    <row r="483" spans="1:8" s="16" customFormat="1">
      <c r="A483" s="678"/>
      <c r="B483"/>
      <c r="C483"/>
      <c r="D483"/>
      <c r="E483"/>
      <c r="F483"/>
      <c r="G483"/>
      <c r="H483" s="678"/>
    </row>
    <row r="484" spans="1:8" s="16" customFormat="1">
      <c r="A484" s="678"/>
      <c r="B484"/>
      <c r="C484"/>
      <c r="D484"/>
      <c r="E484"/>
      <c r="F484"/>
      <c r="G484"/>
      <c r="H484" s="678"/>
    </row>
    <row r="485" spans="1:8" s="16" customFormat="1">
      <c r="A485" s="678"/>
      <c r="B485"/>
      <c r="C485"/>
      <c r="D485"/>
      <c r="E485"/>
      <c r="F485"/>
      <c r="G485"/>
      <c r="H485" s="678"/>
    </row>
    <row r="486" spans="1:8" s="16" customFormat="1">
      <c r="A486" s="678"/>
      <c r="B486"/>
      <c r="C486"/>
      <c r="D486"/>
      <c r="E486"/>
      <c r="F486"/>
      <c r="G486"/>
      <c r="H486" s="678"/>
    </row>
    <row r="487" spans="1:8" s="16" customFormat="1">
      <c r="A487" s="678"/>
      <c r="B487"/>
      <c r="C487"/>
      <c r="D487"/>
      <c r="E487"/>
      <c r="F487"/>
      <c r="G487"/>
      <c r="H487" s="678"/>
    </row>
    <row r="488" spans="1:8" s="16" customFormat="1">
      <c r="A488" s="678"/>
      <c r="B488"/>
      <c r="C488"/>
      <c r="D488"/>
      <c r="E488"/>
      <c r="F488"/>
      <c r="G488"/>
      <c r="H488" s="678"/>
    </row>
    <row r="489" spans="1:8" s="16" customFormat="1">
      <c r="A489" s="678"/>
      <c r="B489"/>
      <c r="C489"/>
      <c r="D489"/>
      <c r="E489"/>
      <c r="F489"/>
      <c r="G489"/>
      <c r="H489" s="678"/>
    </row>
    <row r="490" spans="1:8" s="16" customFormat="1">
      <c r="A490" s="678"/>
      <c r="B490"/>
      <c r="C490"/>
      <c r="D490"/>
      <c r="E490"/>
      <c r="F490"/>
      <c r="G490"/>
      <c r="H490" s="678"/>
    </row>
    <row r="491" spans="1:8" s="16" customFormat="1">
      <c r="A491" s="678"/>
      <c r="B491"/>
      <c r="C491"/>
      <c r="D491"/>
      <c r="E491"/>
      <c r="F491"/>
      <c r="G491"/>
      <c r="H491" s="678"/>
    </row>
    <row r="492" spans="1:8" s="16" customFormat="1">
      <c r="A492" s="678"/>
      <c r="B492"/>
      <c r="C492"/>
      <c r="D492"/>
      <c r="E492"/>
      <c r="F492"/>
      <c r="G492"/>
      <c r="H492" s="678"/>
    </row>
    <row r="493" spans="1:8" s="16" customFormat="1">
      <c r="A493" s="678"/>
      <c r="B493"/>
      <c r="C493"/>
      <c r="D493"/>
      <c r="E493"/>
      <c r="F493"/>
      <c r="G493"/>
      <c r="H493" s="678"/>
    </row>
    <row r="494" spans="1:8" s="16" customFormat="1">
      <c r="A494" s="678"/>
      <c r="B494"/>
      <c r="C494"/>
      <c r="D494"/>
      <c r="E494"/>
      <c r="F494"/>
      <c r="G494"/>
      <c r="H494" s="678"/>
    </row>
    <row r="495" spans="1:8" s="16" customFormat="1">
      <c r="A495" s="678"/>
      <c r="B495"/>
      <c r="C495"/>
      <c r="D495"/>
      <c r="E495"/>
      <c r="F495"/>
      <c r="G495"/>
      <c r="H495" s="678"/>
    </row>
    <row r="496" spans="1:8" s="16" customFormat="1">
      <c r="A496" s="678"/>
      <c r="B496"/>
      <c r="C496"/>
      <c r="D496"/>
      <c r="E496"/>
      <c r="F496"/>
      <c r="G496"/>
      <c r="H496" s="678"/>
    </row>
    <row r="497" spans="1:8" s="16" customFormat="1">
      <c r="A497" s="678"/>
      <c r="B497"/>
      <c r="C497"/>
      <c r="D497"/>
      <c r="E497"/>
      <c r="F497"/>
      <c r="G497"/>
      <c r="H497" s="678"/>
    </row>
    <row r="498" spans="1:8" s="16" customFormat="1">
      <c r="A498" s="678"/>
      <c r="B498"/>
      <c r="C498"/>
      <c r="D498"/>
      <c r="E498"/>
      <c r="F498"/>
      <c r="G498"/>
      <c r="H498" s="678"/>
    </row>
    <row r="499" spans="1:8" s="16" customFormat="1">
      <c r="A499" s="678"/>
      <c r="B499"/>
      <c r="C499"/>
      <c r="D499"/>
      <c r="E499"/>
      <c r="F499"/>
      <c r="G499"/>
      <c r="H499" s="678"/>
    </row>
    <row r="500" spans="1:8" s="16" customFormat="1">
      <c r="A500" s="678"/>
      <c r="B500"/>
      <c r="C500"/>
      <c r="D500"/>
      <c r="E500"/>
      <c r="F500"/>
      <c r="G500"/>
      <c r="H500" s="678"/>
    </row>
    <row r="501" spans="1:8" s="16" customFormat="1">
      <c r="A501" s="678"/>
      <c r="B501"/>
      <c r="C501"/>
      <c r="D501"/>
      <c r="E501"/>
      <c r="F501"/>
      <c r="G501"/>
      <c r="H501" s="678"/>
    </row>
    <row r="502" spans="1:8" s="16" customFormat="1">
      <c r="A502" s="678"/>
      <c r="B502"/>
      <c r="C502"/>
      <c r="D502"/>
      <c r="E502"/>
      <c r="F502"/>
      <c r="G502"/>
      <c r="H502" s="678"/>
    </row>
    <row r="503" spans="1:8" s="16" customFormat="1">
      <c r="A503" s="678"/>
      <c r="B503"/>
      <c r="C503"/>
      <c r="D503"/>
      <c r="E503"/>
      <c r="F503"/>
      <c r="G503"/>
      <c r="H503" s="678"/>
    </row>
    <row r="504" spans="1:8" s="16" customFormat="1">
      <c r="A504" s="678"/>
      <c r="B504"/>
      <c r="C504"/>
      <c r="D504"/>
      <c r="E504"/>
      <c r="F504"/>
      <c r="G504"/>
      <c r="H504" s="678"/>
    </row>
    <row r="505" spans="1:8" s="16" customFormat="1">
      <c r="A505" s="678"/>
      <c r="B505"/>
      <c r="C505"/>
      <c r="D505"/>
      <c r="E505"/>
      <c r="F505"/>
      <c r="G505"/>
      <c r="H505" s="678"/>
    </row>
    <row r="506" spans="1:8" s="16" customFormat="1">
      <c r="A506" s="678"/>
      <c r="B506"/>
      <c r="C506"/>
      <c r="D506"/>
      <c r="E506"/>
      <c r="F506"/>
      <c r="G506"/>
      <c r="H506" s="678"/>
    </row>
    <row r="507" spans="1:8" s="16" customFormat="1">
      <c r="A507" s="678"/>
      <c r="B507"/>
      <c r="C507"/>
      <c r="D507"/>
      <c r="E507"/>
      <c r="F507"/>
      <c r="G507"/>
      <c r="H507" s="678"/>
    </row>
    <row r="508" spans="1:8" s="16" customFormat="1">
      <c r="A508" s="678"/>
      <c r="B508"/>
      <c r="C508"/>
      <c r="D508"/>
      <c r="E508"/>
      <c r="F508"/>
      <c r="G508"/>
      <c r="H508" s="678"/>
    </row>
    <row r="509" spans="1:8" s="16" customFormat="1">
      <c r="A509" s="678"/>
      <c r="B509"/>
      <c r="C509"/>
      <c r="D509"/>
      <c r="E509"/>
      <c r="F509"/>
      <c r="G509"/>
      <c r="H509" s="678"/>
    </row>
    <row r="510" spans="1:8" s="16" customFormat="1">
      <c r="A510" s="678"/>
      <c r="B510"/>
      <c r="C510"/>
      <c r="D510"/>
      <c r="E510"/>
      <c r="F510"/>
      <c r="G510"/>
      <c r="H510" s="678"/>
    </row>
    <row r="511" spans="1:8" s="16" customFormat="1">
      <c r="A511" s="678"/>
      <c r="B511"/>
      <c r="C511"/>
      <c r="D511"/>
      <c r="E511"/>
      <c r="F511"/>
      <c r="G511"/>
      <c r="H511" s="678"/>
    </row>
    <row r="512" spans="1:8" s="16" customFormat="1">
      <c r="A512" s="678"/>
      <c r="B512"/>
      <c r="C512"/>
      <c r="D512"/>
      <c r="E512"/>
      <c r="F512"/>
      <c r="G512"/>
      <c r="H512" s="678"/>
    </row>
    <row r="513" spans="1:8" s="16" customFormat="1">
      <c r="A513" s="678"/>
      <c r="B513"/>
      <c r="C513"/>
      <c r="D513"/>
      <c r="E513"/>
      <c r="F513"/>
      <c r="G513"/>
      <c r="H513" s="678"/>
    </row>
    <row r="514" spans="1:8" s="16" customFormat="1">
      <c r="A514" s="678"/>
      <c r="B514"/>
      <c r="C514"/>
      <c r="D514"/>
      <c r="E514"/>
      <c r="F514"/>
      <c r="G514"/>
      <c r="H514" s="678"/>
    </row>
    <row r="515" spans="1:8" s="16" customFormat="1">
      <c r="A515" s="678"/>
      <c r="B515"/>
      <c r="C515"/>
      <c r="D515"/>
      <c r="E515"/>
      <c r="F515"/>
      <c r="G515"/>
      <c r="H515" s="678"/>
    </row>
    <row r="516" spans="1:8" s="16" customFormat="1">
      <c r="A516" s="678"/>
      <c r="B516"/>
      <c r="C516"/>
      <c r="D516"/>
      <c r="E516"/>
      <c r="F516"/>
      <c r="G516"/>
      <c r="H516" s="678"/>
    </row>
    <row r="517" spans="1:8" s="16" customFormat="1">
      <c r="A517" s="678"/>
      <c r="B517"/>
      <c r="C517"/>
      <c r="D517"/>
      <c r="E517"/>
      <c r="F517"/>
      <c r="G517"/>
      <c r="H517" s="678"/>
    </row>
    <row r="518" spans="1:8" s="16" customFormat="1">
      <c r="A518" s="678"/>
      <c r="B518"/>
      <c r="C518"/>
      <c r="D518"/>
      <c r="E518"/>
      <c r="F518"/>
      <c r="G518"/>
      <c r="H518" s="678"/>
    </row>
    <row r="519" spans="1:8" s="16" customFormat="1">
      <c r="A519" s="678"/>
      <c r="B519"/>
      <c r="C519"/>
      <c r="D519"/>
      <c r="E519"/>
      <c r="F519"/>
      <c r="G519"/>
      <c r="H519" s="678"/>
    </row>
    <row r="520" spans="1:8" s="16" customFormat="1">
      <c r="A520" s="678"/>
      <c r="B520"/>
      <c r="C520"/>
      <c r="D520"/>
      <c r="E520"/>
      <c r="F520"/>
      <c r="G520"/>
      <c r="H520" s="678"/>
    </row>
    <row r="521" spans="1:8" s="16" customFormat="1">
      <c r="A521" s="678"/>
      <c r="B521"/>
      <c r="C521"/>
      <c r="D521"/>
      <c r="E521"/>
      <c r="F521"/>
      <c r="G521"/>
      <c r="H521" s="678"/>
    </row>
    <row r="522" spans="1:8" s="16" customFormat="1">
      <c r="A522" s="678"/>
      <c r="B522"/>
      <c r="C522"/>
      <c r="D522"/>
      <c r="E522"/>
      <c r="F522"/>
      <c r="G522"/>
      <c r="H522" s="678"/>
    </row>
    <row r="523" spans="1:8" s="16" customFormat="1">
      <c r="A523" s="678"/>
      <c r="B523"/>
      <c r="C523"/>
      <c r="D523"/>
      <c r="E523"/>
      <c r="F523"/>
      <c r="G523"/>
      <c r="H523" s="678"/>
    </row>
    <row r="524" spans="1:8" s="16" customFormat="1">
      <c r="A524" s="678"/>
      <c r="B524"/>
      <c r="C524"/>
      <c r="D524"/>
      <c r="E524"/>
      <c r="F524"/>
      <c r="G524"/>
      <c r="H524" s="678"/>
    </row>
    <row r="525" spans="1:8" s="16" customFormat="1">
      <c r="A525" s="678"/>
      <c r="B525"/>
      <c r="C525"/>
      <c r="D525"/>
      <c r="E525"/>
      <c r="F525"/>
      <c r="G525"/>
      <c r="H525" s="678"/>
    </row>
    <row r="526" spans="1:8" s="16" customFormat="1">
      <c r="A526" s="678"/>
      <c r="B526"/>
      <c r="C526"/>
      <c r="D526"/>
      <c r="E526"/>
      <c r="F526"/>
      <c r="G526"/>
      <c r="H526" s="678"/>
    </row>
    <row r="527" spans="1:8" s="16" customFormat="1">
      <c r="A527" s="678"/>
      <c r="B527"/>
      <c r="C527"/>
      <c r="D527"/>
      <c r="E527"/>
      <c r="F527"/>
      <c r="G527"/>
      <c r="H527" s="678"/>
    </row>
    <row r="528" spans="1:8" s="16" customFormat="1">
      <c r="A528" s="678"/>
      <c r="B528"/>
      <c r="C528"/>
      <c r="D528"/>
      <c r="E528"/>
      <c r="F528"/>
      <c r="G528"/>
      <c r="H528" s="678"/>
    </row>
    <row r="529" spans="1:8" s="16" customFormat="1">
      <c r="A529" s="678"/>
      <c r="B529"/>
      <c r="C529"/>
      <c r="D529"/>
      <c r="E529"/>
      <c r="F529"/>
      <c r="G529"/>
      <c r="H529" s="678"/>
    </row>
    <row r="530" spans="1:8" s="16" customFormat="1">
      <c r="A530" s="678"/>
      <c r="B530"/>
      <c r="C530"/>
      <c r="D530"/>
      <c r="E530"/>
      <c r="F530"/>
      <c r="G530"/>
      <c r="H530" s="678"/>
    </row>
    <row r="531" spans="1:8" s="16" customFormat="1">
      <c r="A531" s="678"/>
      <c r="B531"/>
      <c r="C531"/>
      <c r="D531"/>
      <c r="E531"/>
      <c r="F531"/>
      <c r="G531"/>
      <c r="H531" s="678"/>
    </row>
    <row r="532" spans="1:8" s="16" customFormat="1">
      <c r="A532" s="678"/>
      <c r="B532"/>
      <c r="C532"/>
      <c r="D532"/>
      <c r="E532"/>
      <c r="F532"/>
      <c r="G532"/>
      <c r="H532" s="678"/>
    </row>
    <row r="533" spans="1:8" s="16" customFormat="1">
      <c r="A533" s="678"/>
      <c r="B533"/>
      <c r="C533"/>
      <c r="D533"/>
      <c r="E533"/>
      <c r="F533"/>
      <c r="G533"/>
      <c r="H533" s="678"/>
    </row>
    <row r="534" spans="1:8" s="16" customFormat="1">
      <c r="A534" s="678"/>
      <c r="B534"/>
      <c r="C534"/>
      <c r="D534"/>
      <c r="E534"/>
      <c r="F534"/>
      <c r="G534"/>
      <c r="H534" s="678"/>
    </row>
    <row r="535" spans="1:8" s="16" customFormat="1">
      <c r="A535" s="678"/>
      <c r="B535"/>
      <c r="C535"/>
      <c r="D535"/>
      <c r="E535"/>
      <c r="F535"/>
      <c r="G535"/>
      <c r="H535" s="678"/>
    </row>
    <row r="536" spans="1:8" s="16" customFormat="1">
      <c r="A536" s="678"/>
      <c r="B536"/>
      <c r="C536"/>
      <c r="D536"/>
      <c r="E536"/>
      <c r="F536"/>
      <c r="G536"/>
      <c r="H536" s="678"/>
    </row>
    <row r="537" spans="1:8" s="16" customFormat="1">
      <c r="A537" s="678"/>
      <c r="B537"/>
      <c r="C537"/>
      <c r="D537"/>
      <c r="E537"/>
      <c r="F537"/>
      <c r="G537"/>
      <c r="H537" s="678"/>
    </row>
    <row r="538" spans="1:8" s="16" customFormat="1">
      <c r="A538" s="678"/>
      <c r="B538"/>
      <c r="C538"/>
      <c r="D538"/>
      <c r="E538"/>
      <c r="F538"/>
      <c r="G538"/>
      <c r="H538" s="678"/>
    </row>
    <row r="539" spans="1:8" s="16" customFormat="1">
      <c r="A539" s="678"/>
      <c r="B539"/>
      <c r="C539"/>
      <c r="D539"/>
      <c r="E539"/>
      <c r="F539"/>
      <c r="G539"/>
      <c r="H539" s="678"/>
    </row>
    <row r="540" spans="1:8" s="16" customFormat="1">
      <c r="A540" s="678"/>
      <c r="B540"/>
      <c r="C540"/>
      <c r="D540"/>
      <c r="E540"/>
      <c r="F540"/>
      <c r="G540"/>
      <c r="H540" s="678"/>
    </row>
    <row r="541" spans="1:8" s="16" customFormat="1">
      <c r="A541" s="678"/>
      <c r="B541"/>
      <c r="C541"/>
      <c r="D541"/>
      <c r="E541"/>
      <c r="F541"/>
      <c r="G541"/>
      <c r="H541" s="678"/>
    </row>
    <row r="542" spans="1:8" s="16" customFormat="1">
      <c r="A542" s="678"/>
      <c r="B542"/>
      <c r="C542"/>
      <c r="D542"/>
      <c r="E542"/>
      <c r="F542"/>
      <c r="G542"/>
      <c r="H542" s="678"/>
    </row>
    <row r="543" spans="1:8" s="16" customFormat="1">
      <c r="A543" s="678"/>
      <c r="B543"/>
      <c r="C543"/>
      <c r="D543"/>
      <c r="E543"/>
      <c r="F543"/>
      <c r="G543"/>
      <c r="H543" s="678"/>
    </row>
    <row r="544" spans="1:8" s="16" customFormat="1">
      <c r="A544" s="678"/>
      <c r="B544"/>
      <c r="C544"/>
      <c r="D544"/>
      <c r="E544"/>
      <c r="F544"/>
      <c r="G544"/>
      <c r="H544" s="678"/>
    </row>
    <row r="545" spans="1:8" s="16" customFormat="1">
      <c r="A545" s="678"/>
      <c r="B545"/>
      <c r="C545"/>
      <c r="D545"/>
      <c r="E545"/>
      <c r="F545"/>
      <c r="G545"/>
      <c r="H545" s="678"/>
    </row>
    <row r="546" spans="1:8" s="16" customFormat="1">
      <c r="A546" s="678"/>
      <c r="B546"/>
      <c r="C546"/>
      <c r="D546"/>
      <c r="E546"/>
      <c r="F546"/>
      <c r="G546"/>
      <c r="H546" s="678"/>
    </row>
    <row r="547" spans="1:8" s="16" customFormat="1">
      <c r="A547" s="678"/>
      <c r="B547"/>
      <c r="C547"/>
      <c r="D547"/>
      <c r="E547"/>
      <c r="F547"/>
      <c r="G547"/>
      <c r="H547" s="678"/>
    </row>
    <row r="548" spans="1:8" s="16" customFormat="1">
      <c r="A548" s="678"/>
      <c r="B548"/>
      <c r="C548"/>
      <c r="D548"/>
      <c r="E548"/>
      <c r="F548"/>
      <c r="G548"/>
      <c r="H548" s="678"/>
    </row>
    <row r="549" spans="1:8" s="16" customFormat="1">
      <c r="A549" s="678"/>
      <c r="B549"/>
      <c r="C549"/>
      <c r="D549"/>
      <c r="E549"/>
      <c r="F549"/>
      <c r="G549"/>
      <c r="H549" s="678"/>
    </row>
    <row r="550" spans="1:8" s="16" customFormat="1">
      <c r="A550" s="678"/>
      <c r="B550"/>
      <c r="C550"/>
      <c r="D550"/>
      <c r="E550"/>
      <c r="F550"/>
      <c r="G550"/>
      <c r="H550" s="678"/>
    </row>
    <row r="551" spans="1:8" s="16" customFormat="1">
      <c r="A551" s="678"/>
      <c r="B551"/>
      <c r="C551"/>
      <c r="D551"/>
      <c r="E551"/>
      <c r="F551"/>
      <c r="G551"/>
      <c r="H551" s="678"/>
    </row>
    <row r="552" spans="1:8" s="16" customFormat="1">
      <c r="A552" s="678"/>
      <c r="B552"/>
      <c r="C552"/>
      <c r="D552"/>
      <c r="E552"/>
      <c r="F552"/>
      <c r="G552"/>
      <c r="H552" s="678"/>
    </row>
    <row r="553" spans="1:8" s="16" customFormat="1">
      <c r="A553" s="678"/>
      <c r="B553"/>
      <c r="C553"/>
      <c r="D553"/>
      <c r="E553"/>
      <c r="F553"/>
      <c r="G553"/>
      <c r="H553" s="678"/>
    </row>
    <row r="554" spans="1:8" s="16" customFormat="1">
      <c r="A554" s="678"/>
      <c r="B554"/>
      <c r="C554"/>
      <c r="D554"/>
      <c r="E554"/>
      <c r="F554"/>
      <c r="G554"/>
      <c r="H554" s="678"/>
    </row>
    <row r="555" spans="1:8" s="16" customFormat="1">
      <c r="A555" s="678"/>
      <c r="B555"/>
      <c r="C555"/>
      <c r="D555"/>
      <c r="E555"/>
      <c r="F555"/>
      <c r="G555"/>
      <c r="H555" s="678"/>
    </row>
    <row r="556" spans="1:8" s="16" customFormat="1">
      <c r="A556" s="678"/>
      <c r="B556"/>
      <c r="C556"/>
      <c r="D556"/>
      <c r="E556"/>
      <c r="F556"/>
      <c r="G556"/>
      <c r="H556" s="678"/>
    </row>
    <row r="557" spans="1:8" s="16" customFormat="1">
      <c r="A557" s="678"/>
      <c r="B557"/>
      <c r="C557"/>
      <c r="D557"/>
      <c r="E557"/>
      <c r="F557"/>
      <c r="G557"/>
      <c r="H557" s="678"/>
    </row>
    <row r="558" spans="1:8" s="16" customFormat="1">
      <c r="A558" s="678"/>
      <c r="B558"/>
      <c r="C558"/>
      <c r="D558"/>
      <c r="E558"/>
      <c r="F558"/>
      <c r="G558"/>
      <c r="H558" s="678"/>
    </row>
    <row r="559" spans="1:8" s="16" customFormat="1">
      <c r="A559" s="678"/>
      <c r="B559"/>
      <c r="C559"/>
      <c r="D559"/>
      <c r="E559"/>
      <c r="F559"/>
      <c r="G559"/>
      <c r="H559" s="678"/>
    </row>
    <row r="560" spans="1:8" s="16" customFormat="1">
      <c r="A560" s="678"/>
      <c r="B560"/>
      <c r="C560"/>
      <c r="D560"/>
      <c r="E560"/>
      <c r="F560"/>
      <c r="G560"/>
      <c r="H560" s="678"/>
    </row>
    <row r="561" spans="1:8" s="16" customFormat="1">
      <c r="A561" s="678"/>
      <c r="B561"/>
      <c r="C561"/>
      <c r="D561"/>
      <c r="E561"/>
      <c r="F561"/>
      <c r="G561"/>
      <c r="H561" s="678"/>
    </row>
    <row r="562" spans="1:8" s="16" customFormat="1">
      <c r="A562" s="678"/>
      <c r="B562"/>
      <c r="C562"/>
      <c r="D562"/>
      <c r="E562"/>
      <c r="F562"/>
      <c r="G562"/>
      <c r="H562" s="678"/>
    </row>
    <row r="563" spans="1:8" s="16" customFormat="1">
      <c r="A563" s="678"/>
      <c r="B563"/>
      <c r="C563"/>
      <c r="D563"/>
      <c r="E563"/>
      <c r="F563"/>
      <c r="G563"/>
      <c r="H563" s="678"/>
    </row>
    <row r="564" spans="1:8" s="16" customFormat="1">
      <c r="A564" s="678"/>
      <c r="B564"/>
      <c r="C564"/>
      <c r="D564"/>
      <c r="E564"/>
      <c r="F564"/>
      <c r="G564"/>
      <c r="H564" s="678"/>
    </row>
    <row r="565" spans="1:8" s="16" customFormat="1">
      <c r="A565" s="678"/>
      <c r="B565"/>
      <c r="C565"/>
      <c r="D565"/>
      <c r="E565"/>
      <c r="F565"/>
      <c r="G565"/>
      <c r="H565" s="678"/>
    </row>
    <row r="566" spans="1:8" s="16" customFormat="1">
      <c r="A566" s="678"/>
      <c r="B566"/>
      <c r="C566"/>
      <c r="D566"/>
      <c r="E566"/>
      <c r="F566"/>
      <c r="G566"/>
      <c r="H566" s="678"/>
    </row>
    <row r="567" spans="1:8" s="16" customFormat="1">
      <c r="A567" s="678"/>
      <c r="B567"/>
      <c r="C567"/>
      <c r="D567"/>
      <c r="E567"/>
      <c r="F567"/>
      <c r="G567"/>
      <c r="H567" s="678"/>
    </row>
    <row r="568" spans="1:8" s="16" customFormat="1">
      <c r="A568" s="678"/>
      <c r="B568"/>
      <c r="C568"/>
      <c r="D568"/>
      <c r="E568"/>
      <c r="F568"/>
      <c r="G568"/>
      <c r="H568" s="678"/>
    </row>
    <row r="569" spans="1:8" s="16" customFormat="1">
      <c r="A569" s="678"/>
      <c r="B569"/>
      <c r="C569"/>
      <c r="D569"/>
      <c r="E569"/>
      <c r="F569"/>
      <c r="G569"/>
      <c r="H569" s="678"/>
    </row>
    <row r="570" spans="1:8" s="16" customFormat="1">
      <c r="A570" s="678"/>
      <c r="B570"/>
      <c r="C570"/>
      <c r="D570"/>
      <c r="E570"/>
      <c r="F570"/>
      <c r="G570"/>
      <c r="H570" s="678"/>
    </row>
    <row r="571" spans="1:8" s="16" customFormat="1">
      <c r="A571" s="678"/>
      <c r="B571"/>
      <c r="C571"/>
      <c r="D571"/>
      <c r="E571"/>
      <c r="F571"/>
      <c r="G571"/>
      <c r="H571" s="678"/>
    </row>
    <row r="572" spans="1:8" s="16" customFormat="1">
      <c r="A572" s="678"/>
      <c r="B572"/>
      <c r="C572"/>
      <c r="D572"/>
      <c r="E572"/>
      <c r="F572"/>
      <c r="G572"/>
      <c r="H572" s="678"/>
    </row>
    <row r="573" spans="1:8" s="16" customFormat="1">
      <c r="A573" s="678"/>
      <c r="B573"/>
      <c r="C573"/>
      <c r="D573"/>
      <c r="E573"/>
      <c r="F573"/>
      <c r="G573"/>
      <c r="H573" s="678"/>
    </row>
    <row r="574" spans="1:8" s="16" customFormat="1">
      <c r="A574" s="678"/>
      <c r="B574"/>
      <c r="C574"/>
      <c r="D574"/>
      <c r="E574"/>
      <c r="F574"/>
      <c r="G574"/>
      <c r="H574" s="678"/>
    </row>
    <row r="575" spans="1:8" s="16" customFormat="1">
      <c r="A575" s="678"/>
      <c r="B575"/>
      <c r="C575"/>
      <c r="D575"/>
      <c r="E575"/>
      <c r="F575"/>
      <c r="G575"/>
      <c r="H575" s="678"/>
    </row>
    <row r="576" spans="1:8" s="16" customFormat="1">
      <c r="A576" s="678"/>
      <c r="B576"/>
      <c r="C576"/>
      <c r="D576"/>
      <c r="E576"/>
      <c r="F576"/>
      <c r="G576"/>
      <c r="H576" s="678"/>
    </row>
    <row r="577" spans="1:8" s="16" customFormat="1">
      <c r="A577" s="678"/>
      <c r="B577"/>
      <c r="C577"/>
      <c r="D577"/>
      <c r="E577"/>
      <c r="F577"/>
      <c r="G577"/>
      <c r="H577" s="678"/>
    </row>
    <row r="578" spans="1:8" s="16" customFormat="1">
      <c r="A578" s="678"/>
      <c r="B578"/>
      <c r="C578"/>
      <c r="D578"/>
      <c r="E578"/>
      <c r="F578"/>
      <c r="G578"/>
      <c r="H578" s="678"/>
    </row>
    <row r="579" spans="1:8" s="16" customFormat="1">
      <c r="A579" s="678"/>
      <c r="B579"/>
      <c r="C579"/>
      <c r="D579"/>
      <c r="E579"/>
      <c r="F579"/>
      <c r="G579"/>
      <c r="H579" s="678"/>
    </row>
    <row r="580" spans="1:8" s="16" customFormat="1">
      <c r="A580" s="678"/>
      <c r="B580"/>
      <c r="C580"/>
      <c r="D580"/>
      <c r="E580"/>
      <c r="F580"/>
      <c r="G580"/>
      <c r="H580" s="678"/>
    </row>
    <row r="581" spans="1:8" s="16" customFormat="1">
      <c r="A581" s="678"/>
      <c r="B581"/>
      <c r="C581"/>
      <c r="D581"/>
      <c r="E581"/>
      <c r="F581"/>
      <c r="G581"/>
      <c r="H581" s="678"/>
    </row>
    <row r="582" spans="1:8" s="16" customFormat="1">
      <c r="A582" s="678"/>
      <c r="B582"/>
      <c r="C582"/>
      <c r="D582"/>
      <c r="E582"/>
      <c r="F582"/>
      <c r="G582"/>
      <c r="H582" s="678"/>
    </row>
    <row r="583" spans="1:8" s="16" customFormat="1">
      <c r="A583" s="678"/>
      <c r="B583"/>
      <c r="C583"/>
      <c r="D583"/>
      <c r="E583"/>
      <c r="F583"/>
      <c r="G583"/>
      <c r="H583" s="678"/>
    </row>
    <row r="584" spans="1:8" s="16" customFormat="1">
      <c r="A584" s="678"/>
      <c r="B584"/>
      <c r="C584"/>
      <c r="D584"/>
      <c r="E584"/>
      <c r="F584"/>
      <c r="G584"/>
      <c r="H584" s="678"/>
    </row>
    <row r="585" spans="1:8" s="16" customFormat="1">
      <c r="A585" s="678"/>
      <c r="B585"/>
      <c r="C585"/>
      <c r="D585"/>
      <c r="E585"/>
      <c r="F585"/>
      <c r="G585"/>
      <c r="H585" s="678"/>
    </row>
    <row r="586" spans="1:8" s="16" customFormat="1">
      <c r="A586" s="678"/>
      <c r="B586"/>
      <c r="C586"/>
      <c r="D586"/>
      <c r="E586"/>
      <c r="F586"/>
      <c r="G586"/>
      <c r="H586" s="678"/>
    </row>
    <row r="587" spans="1:8" s="16" customFormat="1">
      <c r="A587" s="678"/>
      <c r="B587"/>
      <c r="C587"/>
      <c r="D587"/>
      <c r="E587"/>
      <c r="F587"/>
      <c r="G587"/>
      <c r="H587" s="678"/>
    </row>
    <row r="588" spans="1:8" s="16" customFormat="1">
      <c r="A588" s="678"/>
      <c r="B588"/>
      <c r="C588"/>
      <c r="D588"/>
      <c r="E588"/>
      <c r="F588"/>
      <c r="G588"/>
      <c r="H588" s="678"/>
    </row>
    <row r="589" spans="1:8" s="16" customFormat="1">
      <c r="A589" s="678"/>
      <c r="B589"/>
      <c r="C589"/>
      <c r="D589"/>
      <c r="E589"/>
      <c r="F589"/>
      <c r="G589"/>
      <c r="H589" s="678"/>
    </row>
    <row r="590" spans="1:8" s="16" customFormat="1">
      <c r="A590" s="678"/>
      <c r="B590"/>
      <c r="C590"/>
      <c r="D590"/>
      <c r="E590"/>
      <c r="F590"/>
      <c r="G590"/>
      <c r="H590" s="678"/>
    </row>
    <row r="591" spans="1:8" s="16" customFormat="1">
      <c r="A591" s="678"/>
      <c r="B591"/>
      <c r="C591"/>
      <c r="D591"/>
      <c r="E591"/>
      <c r="F591"/>
      <c r="G591"/>
      <c r="H591" s="678"/>
    </row>
    <row r="592" spans="1:8" s="16" customFormat="1">
      <c r="A592" s="678"/>
      <c r="B592"/>
      <c r="C592"/>
      <c r="D592"/>
      <c r="E592"/>
      <c r="F592"/>
      <c r="G592"/>
      <c r="H592" s="678"/>
    </row>
    <row r="593" spans="1:8" s="16" customFormat="1">
      <c r="A593" s="678"/>
      <c r="B593"/>
      <c r="C593"/>
      <c r="D593"/>
      <c r="E593"/>
      <c r="F593"/>
      <c r="G593"/>
      <c r="H593" s="678"/>
    </row>
    <row r="594" spans="1:8" s="16" customFormat="1">
      <c r="A594" s="678"/>
      <c r="B594"/>
      <c r="C594"/>
      <c r="D594"/>
      <c r="E594"/>
      <c r="F594"/>
      <c r="G594"/>
      <c r="H594" s="678"/>
    </row>
    <row r="595" spans="1:8" s="16" customFormat="1">
      <c r="A595" s="678"/>
      <c r="B595"/>
      <c r="C595"/>
      <c r="D595"/>
      <c r="E595"/>
      <c r="F595"/>
      <c r="G595"/>
      <c r="H595" s="678"/>
    </row>
    <row r="596" spans="1:8" s="16" customFormat="1">
      <c r="A596" s="678"/>
      <c r="B596"/>
      <c r="C596"/>
      <c r="D596"/>
      <c r="E596"/>
      <c r="F596"/>
      <c r="G596"/>
      <c r="H596" s="678"/>
    </row>
    <row r="597" spans="1:8" s="16" customFormat="1">
      <c r="A597" s="678"/>
      <c r="B597"/>
      <c r="C597"/>
      <c r="D597"/>
      <c r="E597"/>
      <c r="F597"/>
      <c r="G597"/>
      <c r="H597" s="678"/>
    </row>
    <row r="598" spans="1:8" s="16" customFormat="1">
      <c r="A598" s="678"/>
      <c r="B598"/>
      <c r="C598"/>
      <c r="D598"/>
      <c r="E598"/>
      <c r="F598"/>
      <c r="G598"/>
      <c r="H598" s="678"/>
    </row>
    <row r="599" spans="1:8" s="16" customFormat="1">
      <c r="A599" s="678"/>
      <c r="B599"/>
      <c r="C599"/>
      <c r="D599"/>
      <c r="E599"/>
      <c r="F599"/>
      <c r="G599"/>
      <c r="H599" s="678"/>
    </row>
    <row r="600" spans="1:8" s="16" customFormat="1">
      <c r="A600" s="678"/>
      <c r="B600"/>
      <c r="C600"/>
      <c r="D600"/>
      <c r="E600"/>
      <c r="F600"/>
      <c r="G600"/>
      <c r="H600" s="678"/>
    </row>
    <row r="601" spans="1:8" s="16" customFormat="1">
      <c r="A601" s="678"/>
      <c r="B601"/>
      <c r="C601"/>
      <c r="D601"/>
      <c r="E601"/>
      <c r="F601"/>
      <c r="G601"/>
      <c r="H601" s="678"/>
    </row>
    <row r="602" spans="1:8" s="16" customFormat="1">
      <c r="A602" s="678"/>
      <c r="B602"/>
      <c r="C602"/>
      <c r="D602"/>
      <c r="E602"/>
      <c r="F602"/>
      <c r="G602"/>
      <c r="H602" s="678"/>
    </row>
    <row r="603" spans="1:8" s="16" customFormat="1">
      <c r="A603" s="678"/>
      <c r="B603"/>
      <c r="C603"/>
      <c r="D603"/>
      <c r="E603"/>
      <c r="F603"/>
      <c r="G603"/>
      <c r="H603" s="678"/>
    </row>
    <row r="604" spans="1:8" s="16" customFormat="1">
      <c r="A604" s="678"/>
      <c r="B604"/>
      <c r="C604"/>
      <c r="D604"/>
      <c r="E604"/>
      <c r="F604"/>
      <c r="G604"/>
      <c r="H604" s="678"/>
    </row>
    <row r="605" spans="1:8" s="16" customFormat="1">
      <c r="A605" s="678"/>
      <c r="B605"/>
      <c r="C605"/>
      <c r="D605"/>
      <c r="E605"/>
      <c r="F605"/>
      <c r="G605"/>
      <c r="H605" s="678"/>
    </row>
    <row r="606" spans="1:8" s="16" customFormat="1">
      <c r="A606" s="678"/>
      <c r="B606"/>
      <c r="C606"/>
      <c r="D606"/>
      <c r="E606"/>
      <c r="F606"/>
      <c r="G606"/>
      <c r="H606" s="678"/>
    </row>
    <row r="607" spans="1:8" s="16" customFormat="1">
      <c r="A607" s="678"/>
      <c r="B607"/>
      <c r="C607"/>
      <c r="D607"/>
      <c r="E607"/>
      <c r="F607"/>
      <c r="G607"/>
      <c r="H607" s="678"/>
    </row>
    <row r="608" spans="1:8" s="16" customFormat="1">
      <c r="A608" s="678"/>
      <c r="B608"/>
      <c r="C608"/>
      <c r="D608"/>
      <c r="E608"/>
      <c r="F608"/>
      <c r="G608"/>
      <c r="H608" s="678"/>
    </row>
    <row r="609" spans="1:8" s="16" customFormat="1">
      <c r="A609" s="678"/>
      <c r="B609"/>
      <c r="C609"/>
      <c r="D609"/>
      <c r="E609"/>
      <c r="F609"/>
      <c r="G609"/>
      <c r="H609" s="678"/>
    </row>
    <row r="610" spans="1:8" s="16" customFormat="1">
      <c r="A610" s="678"/>
      <c r="B610"/>
      <c r="C610"/>
      <c r="D610"/>
      <c r="E610"/>
      <c r="F610"/>
      <c r="G610"/>
      <c r="H610" s="678"/>
    </row>
    <row r="611" spans="1:8" s="16" customFormat="1">
      <c r="A611" s="678"/>
      <c r="B611"/>
      <c r="C611"/>
      <c r="D611"/>
      <c r="E611"/>
      <c r="F611"/>
      <c r="G611"/>
      <c r="H611" s="678"/>
    </row>
    <row r="612" spans="1:8" s="16" customFormat="1">
      <c r="A612" s="678"/>
      <c r="B612"/>
      <c r="C612"/>
      <c r="D612"/>
      <c r="E612"/>
      <c r="F612"/>
      <c r="G612"/>
      <c r="H612" s="678"/>
    </row>
    <row r="613" spans="1:8" s="16" customFormat="1">
      <c r="A613" s="678"/>
      <c r="B613"/>
      <c r="C613"/>
      <c r="D613"/>
      <c r="E613"/>
      <c r="F613"/>
      <c r="G613"/>
      <c r="H613" s="678"/>
    </row>
    <row r="614" spans="1:8" s="16" customFormat="1">
      <c r="A614" s="678"/>
      <c r="B614"/>
      <c r="C614"/>
      <c r="D614"/>
      <c r="E614"/>
      <c r="F614"/>
      <c r="G614"/>
      <c r="H614" s="678"/>
    </row>
    <row r="615" spans="1:8" s="16" customFormat="1">
      <c r="A615" s="678"/>
      <c r="B615"/>
      <c r="C615"/>
      <c r="D615"/>
      <c r="E615"/>
      <c r="F615"/>
      <c r="G615"/>
      <c r="H615" s="678"/>
    </row>
    <row r="616" spans="1:8" s="16" customFormat="1">
      <c r="A616" s="678"/>
      <c r="B616"/>
      <c r="C616"/>
      <c r="D616"/>
      <c r="E616"/>
      <c r="F616"/>
      <c r="G616"/>
      <c r="H616" s="678"/>
    </row>
    <row r="617" spans="1:8" s="16" customFormat="1">
      <c r="A617" s="678"/>
      <c r="B617"/>
      <c r="C617"/>
      <c r="D617"/>
      <c r="E617"/>
      <c r="F617"/>
      <c r="G617"/>
      <c r="H617" s="678"/>
    </row>
    <row r="618" spans="1:8" s="16" customFormat="1">
      <c r="A618" s="678"/>
      <c r="B618"/>
      <c r="C618"/>
      <c r="D618"/>
      <c r="E618"/>
      <c r="F618"/>
      <c r="G618"/>
      <c r="H618" s="678"/>
    </row>
    <row r="619" spans="1:8" s="16" customFormat="1">
      <c r="A619" s="678"/>
      <c r="B619"/>
      <c r="C619"/>
      <c r="D619"/>
      <c r="E619"/>
      <c r="F619"/>
      <c r="G619"/>
      <c r="H619" s="678"/>
    </row>
    <row r="620" spans="1:8" s="16" customFormat="1">
      <c r="A620" s="678"/>
      <c r="B620"/>
      <c r="C620"/>
      <c r="D620"/>
      <c r="E620"/>
      <c r="F620"/>
      <c r="G620"/>
      <c r="H620" s="678"/>
    </row>
    <row r="621" spans="1:8" s="16" customFormat="1">
      <c r="A621" s="678"/>
      <c r="B621"/>
      <c r="C621"/>
      <c r="D621"/>
      <c r="E621"/>
      <c r="F621"/>
      <c r="G621"/>
      <c r="H621" s="678"/>
    </row>
    <row r="622" spans="1:8" s="16" customFormat="1">
      <c r="A622" s="678"/>
      <c r="B622"/>
      <c r="C622"/>
      <c r="D622"/>
      <c r="E622"/>
      <c r="F622"/>
      <c r="G622"/>
      <c r="H622" s="678"/>
    </row>
    <row r="623" spans="1:8" s="16" customFormat="1">
      <c r="A623" s="678"/>
      <c r="B623"/>
      <c r="C623"/>
      <c r="D623"/>
      <c r="E623"/>
      <c r="F623"/>
      <c r="G623"/>
      <c r="H623" s="678"/>
    </row>
    <row r="624" spans="1:8" s="16" customFormat="1">
      <c r="A624" s="678"/>
      <c r="B624"/>
      <c r="C624"/>
      <c r="D624"/>
      <c r="E624"/>
      <c r="F624"/>
      <c r="G624"/>
      <c r="H624" s="678"/>
    </row>
    <row r="625" spans="1:8" s="16" customFormat="1">
      <c r="A625" s="678"/>
      <c r="B625"/>
      <c r="C625"/>
      <c r="D625"/>
      <c r="E625"/>
      <c r="F625"/>
      <c r="G625"/>
      <c r="H625" s="678"/>
    </row>
    <row r="626" spans="1:8" s="16" customFormat="1">
      <c r="A626" s="678"/>
      <c r="B626"/>
      <c r="C626"/>
      <c r="D626"/>
      <c r="E626"/>
      <c r="F626"/>
      <c r="G626"/>
      <c r="H626" s="678"/>
    </row>
    <row r="627" spans="1:8" s="16" customFormat="1">
      <c r="A627" s="678"/>
      <c r="B627"/>
      <c r="C627"/>
      <c r="D627"/>
      <c r="E627"/>
      <c r="F627"/>
      <c r="G627"/>
      <c r="H627" s="678"/>
    </row>
    <row r="628" spans="1:8" s="16" customFormat="1">
      <c r="A628" s="678"/>
      <c r="B628"/>
      <c r="C628"/>
      <c r="D628"/>
      <c r="E628"/>
      <c r="F628"/>
      <c r="G628"/>
      <c r="H628" s="678"/>
    </row>
    <row r="629" spans="1:8" s="16" customFormat="1">
      <c r="A629" s="678"/>
      <c r="B629"/>
      <c r="C629"/>
      <c r="D629"/>
      <c r="E629"/>
      <c r="F629"/>
      <c r="G629"/>
      <c r="H629" s="678"/>
    </row>
    <row r="630" spans="1:8" s="16" customFormat="1">
      <c r="A630" s="678"/>
      <c r="B630"/>
      <c r="C630"/>
      <c r="D630"/>
      <c r="E630"/>
      <c r="F630"/>
      <c r="G630"/>
      <c r="H630" s="678"/>
    </row>
    <row r="631" spans="1:8" s="16" customFormat="1">
      <c r="A631" s="678"/>
      <c r="B631"/>
      <c r="C631"/>
      <c r="D631"/>
      <c r="E631"/>
      <c r="F631"/>
      <c r="G631"/>
      <c r="H631" s="678"/>
    </row>
    <row r="632" spans="1:8" s="16" customFormat="1">
      <c r="A632" s="678"/>
      <c r="B632"/>
      <c r="C632"/>
      <c r="D632"/>
      <c r="E632"/>
      <c r="F632"/>
      <c r="G632"/>
      <c r="H632" s="678"/>
    </row>
    <row r="633" spans="1:8" s="16" customFormat="1">
      <c r="A633" s="678"/>
      <c r="B633"/>
      <c r="C633"/>
      <c r="D633"/>
      <c r="E633"/>
      <c r="F633"/>
      <c r="G633"/>
      <c r="H633" s="678"/>
    </row>
    <row r="634" spans="1:8" s="16" customFormat="1">
      <c r="A634" s="678"/>
      <c r="B634"/>
      <c r="C634"/>
      <c r="D634"/>
      <c r="E634"/>
      <c r="F634"/>
      <c r="G634"/>
      <c r="H634" s="678"/>
    </row>
    <row r="635" spans="1:8" s="16" customFormat="1">
      <c r="A635" s="678"/>
      <c r="B635"/>
      <c r="C635"/>
      <c r="D635"/>
      <c r="E635"/>
      <c r="F635"/>
      <c r="G635"/>
      <c r="H635" s="678"/>
    </row>
    <row r="636" spans="1:8" s="16" customFormat="1">
      <c r="A636" s="678"/>
      <c r="B636"/>
      <c r="C636"/>
      <c r="D636"/>
      <c r="E636"/>
      <c r="F636"/>
      <c r="G636"/>
      <c r="H636" s="678"/>
    </row>
    <row r="637" spans="1:8" s="16" customFormat="1">
      <c r="A637" s="678"/>
      <c r="B637"/>
      <c r="C637"/>
      <c r="D637"/>
      <c r="E637"/>
      <c r="F637"/>
      <c r="G637"/>
      <c r="H637" s="678"/>
    </row>
    <row r="638" spans="1:8" s="16" customFormat="1">
      <c r="A638" s="678"/>
      <c r="B638"/>
      <c r="C638"/>
      <c r="D638"/>
      <c r="E638"/>
      <c r="F638"/>
      <c r="G638"/>
      <c r="H638" s="678"/>
    </row>
    <row r="639" spans="1:8" s="16" customFormat="1">
      <c r="A639" s="678"/>
      <c r="B639"/>
      <c r="C639"/>
      <c r="D639"/>
      <c r="E639"/>
      <c r="F639"/>
      <c r="G639"/>
      <c r="H639" s="678"/>
    </row>
    <row r="640" spans="1:8" s="16" customFormat="1">
      <c r="A640" s="678"/>
      <c r="B640"/>
      <c r="C640"/>
      <c r="D640"/>
      <c r="E640"/>
      <c r="F640"/>
      <c r="G640"/>
      <c r="H640" s="678"/>
    </row>
    <row r="641" spans="1:8" s="16" customFormat="1">
      <c r="A641" s="678"/>
      <c r="B641"/>
      <c r="C641"/>
      <c r="D641"/>
      <c r="E641"/>
      <c r="F641"/>
      <c r="G641"/>
      <c r="H641" s="678"/>
    </row>
    <row r="642" spans="1:8" s="16" customFormat="1">
      <c r="A642" s="678"/>
      <c r="B642"/>
      <c r="C642"/>
      <c r="D642"/>
      <c r="E642"/>
      <c r="F642"/>
      <c r="G642"/>
      <c r="H642" s="678"/>
    </row>
    <row r="643" spans="1:8" s="16" customFormat="1">
      <c r="A643" s="678"/>
      <c r="B643"/>
      <c r="C643"/>
      <c r="D643"/>
      <c r="E643"/>
      <c r="F643"/>
      <c r="G643"/>
      <c r="H643" s="678"/>
    </row>
    <row r="644" spans="1:8" s="16" customFormat="1">
      <c r="A644" s="678"/>
      <c r="B644"/>
      <c r="C644"/>
      <c r="D644"/>
      <c r="E644"/>
      <c r="F644"/>
      <c r="G644"/>
      <c r="H644" s="678"/>
    </row>
    <row r="645" spans="1:8" s="16" customFormat="1">
      <c r="A645" s="678"/>
      <c r="B645"/>
      <c r="C645"/>
      <c r="D645"/>
      <c r="E645"/>
      <c r="F645"/>
      <c r="G645"/>
      <c r="H645" s="678"/>
    </row>
    <row r="646" spans="1:8" s="16" customFormat="1">
      <c r="A646" s="678"/>
      <c r="B646"/>
      <c r="C646"/>
      <c r="D646"/>
      <c r="E646"/>
      <c r="F646"/>
      <c r="G646"/>
      <c r="H646" s="678"/>
    </row>
    <row r="647" spans="1:8" s="16" customFormat="1">
      <c r="A647" s="678"/>
      <c r="B647"/>
      <c r="C647"/>
      <c r="D647"/>
      <c r="E647"/>
      <c r="F647"/>
      <c r="G647"/>
      <c r="H647" s="678"/>
    </row>
    <row r="648" spans="1:8" s="16" customFormat="1">
      <c r="A648" s="678"/>
      <c r="B648"/>
      <c r="C648"/>
      <c r="D648"/>
      <c r="E648"/>
      <c r="F648"/>
      <c r="G648"/>
      <c r="H648" s="678"/>
    </row>
    <row r="649" spans="1:8" s="16" customFormat="1">
      <c r="A649" s="678"/>
      <c r="B649"/>
      <c r="C649"/>
      <c r="D649"/>
      <c r="E649"/>
      <c r="F649"/>
      <c r="G649"/>
      <c r="H649" s="678"/>
    </row>
    <row r="650" spans="1:8" s="16" customFormat="1">
      <c r="A650" s="678"/>
      <c r="B650"/>
      <c r="C650"/>
      <c r="D650"/>
      <c r="E650"/>
      <c r="F650"/>
      <c r="G650"/>
      <c r="H650" s="678"/>
    </row>
    <row r="651" spans="1:8" s="16" customFormat="1">
      <c r="A651" s="678"/>
      <c r="B651"/>
      <c r="C651"/>
      <c r="D651"/>
      <c r="E651"/>
      <c r="F651"/>
      <c r="G651"/>
      <c r="H651" s="678"/>
    </row>
    <row r="652" spans="1:8" s="16" customFormat="1">
      <c r="A652" s="678"/>
      <c r="B652"/>
      <c r="C652"/>
      <c r="D652"/>
      <c r="E652"/>
      <c r="F652"/>
      <c r="G652"/>
      <c r="H652" s="678"/>
    </row>
    <row r="653" spans="1:8" s="16" customFormat="1">
      <c r="A653" s="678"/>
      <c r="B653"/>
      <c r="C653"/>
      <c r="D653"/>
      <c r="E653"/>
      <c r="F653"/>
      <c r="G653"/>
      <c r="H653" s="678"/>
    </row>
    <row r="654" spans="1:8" s="16" customFormat="1">
      <c r="A654" s="678"/>
      <c r="B654"/>
      <c r="C654"/>
      <c r="D654"/>
      <c r="E654"/>
      <c r="F654"/>
      <c r="G654"/>
      <c r="H654" s="678"/>
    </row>
    <row r="655" spans="1:8" s="16" customFormat="1">
      <c r="A655" s="678"/>
      <c r="B655"/>
      <c r="C655"/>
      <c r="D655"/>
      <c r="E655"/>
      <c r="F655"/>
      <c r="G655"/>
      <c r="H655" s="678"/>
    </row>
    <row r="656" spans="1:8" s="16" customFormat="1">
      <c r="A656" s="678"/>
      <c r="B656"/>
      <c r="C656"/>
      <c r="D656"/>
      <c r="E656"/>
      <c r="F656"/>
      <c r="G656"/>
      <c r="H656" s="678"/>
    </row>
    <row r="657" spans="1:8" s="16" customFormat="1">
      <c r="A657" s="678"/>
      <c r="B657"/>
      <c r="C657"/>
      <c r="D657"/>
      <c r="E657"/>
      <c r="F657"/>
      <c r="G657"/>
      <c r="H657" s="678"/>
    </row>
    <row r="658" spans="1:8" s="16" customFormat="1">
      <c r="A658" s="678"/>
      <c r="B658"/>
      <c r="C658"/>
      <c r="D658"/>
      <c r="E658"/>
      <c r="F658"/>
      <c r="G658"/>
      <c r="H658" s="678"/>
    </row>
    <row r="659" spans="1:8" s="16" customFormat="1">
      <c r="A659" s="678"/>
      <c r="B659"/>
      <c r="C659"/>
      <c r="D659"/>
      <c r="E659"/>
      <c r="F659"/>
      <c r="G659"/>
      <c r="H659" s="678"/>
    </row>
    <row r="660" spans="1:8" s="16" customFormat="1">
      <c r="A660" s="678"/>
      <c r="B660"/>
      <c r="C660"/>
      <c r="D660"/>
      <c r="E660"/>
      <c r="F660"/>
      <c r="G660"/>
      <c r="H660" s="678"/>
    </row>
    <row r="661" spans="1:8" s="16" customFormat="1">
      <c r="A661" s="678"/>
      <c r="B661"/>
      <c r="C661"/>
      <c r="D661"/>
      <c r="E661"/>
      <c r="F661"/>
      <c r="G661"/>
      <c r="H661" s="678"/>
    </row>
    <row r="662" spans="1:8" s="16" customFormat="1">
      <c r="A662" s="678"/>
      <c r="B662"/>
      <c r="C662"/>
      <c r="D662"/>
      <c r="E662"/>
      <c r="F662"/>
      <c r="G662"/>
      <c r="H662" s="678"/>
    </row>
    <row r="663" spans="1:8" s="16" customFormat="1">
      <c r="A663" s="678"/>
      <c r="B663"/>
      <c r="C663"/>
      <c r="D663"/>
      <c r="E663"/>
      <c r="F663"/>
      <c r="G663"/>
      <c r="H663" s="678"/>
    </row>
    <row r="664" spans="1:8" s="16" customFormat="1">
      <c r="A664" s="678"/>
      <c r="B664"/>
      <c r="C664"/>
      <c r="D664"/>
      <c r="E664"/>
      <c r="F664"/>
      <c r="G664"/>
      <c r="H664" s="678"/>
    </row>
    <row r="665" spans="1:8" s="16" customFormat="1">
      <c r="A665" s="678"/>
      <c r="B665"/>
      <c r="C665"/>
      <c r="D665"/>
      <c r="E665"/>
      <c r="F665"/>
      <c r="G665"/>
      <c r="H665" s="678"/>
    </row>
    <row r="666" spans="1:8" s="16" customFormat="1">
      <c r="A666" s="678"/>
      <c r="B666"/>
      <c r="C666"/>
      <c r="D666"/>
      <c r="E666"/>
      <c r="F666"/>
      <c r="G666"/>
      <c r="H666" s="678"/>
    </row>
    <row r="667" spans="1:8" s="16" customFormat="1">
      <c r="A667" s="678"/>
      <c r="B667"/>
      <c r="C667"/>
      <c r="D667"/>
      <c r="E667"/>
      <c r="F667"/>
      <c r="G667"/>
      <c r="H667" s="678"/>
    </row>
    <row r="668" spans="1:8" s="16" customFormat="1">
      <c r="A668" s="678"/>
      <c r="B668"/>
      <c r="C668"/>
      <c r="D668"/>
      <c r="E668"/>
      <c r="F668"/>
      <c r="G668"/>
      <c r="H668" s="678"/>
    </row>
    <row r="669" spans="1:8" s="16" customFormat="1">
      <c r="A669" s="678"/>
      <c r="B669"/>
      <c r="C669"/>
      <c r="D669"/>
      <c r="E669"/>
      <c r="F669"/>
      <c r="G669"/>
      <c r="H669" s="678"/>
    </row>
    <row r="670" spans="1:8" s="16" customFormat="1">
      <c r="A670" s="678"/>
      <c r="B670"/>
      <c r="C670"/>
      <c r="D670"/>
      <c r="E670"/>
      <c r="F670"/>
      <c r="G670"/>
      <c r="H670" s="678"/>
    </row>
    <row r="671" spans="1:8" s="16" customFormat="1">
      <c r="A671" s="678"/>
      <c r="B671"/>
      <c r="C671"/>
      <c r="D671"/>
      <c r="E671"/>
      <c r="F671"/>
      <c r="G671"/>
      <c r="H671" s="678"/>
    </row>
    <row r="672" spans="1:8" s="16" customFormat="1">
      <c r="A672" s="678"/>
      <c r="B672"/>
      <c r="C672"/>
      <c r="D672"/>
      <c r="E672"/>
      <c r="F672"/>
      <c r="G672"/>
      <c r="H672" s="678"/>
    </row>
    <row r="673" spans="1:8" s="16" customFormat="1">
      <c r="A673" s="678"/>
      <c r="B673"/>
      <c r="C673"/>
      <c r="D673"/>
      <c r="E673"/>
      <c r="F673"/>
      <c r="G673"/>
      <c r="H673" s="678"/>
    </row>
    <row r="674" spans="1:8" s="16" customFormat="1">
      <c r="A674" s="678"/>
      <c r="B674"/>
      <c r="C674"/>
      <c r="D674"/>
      <c r="E674"/>
      <c r="F674"/>
      <c r="G674"/>
      <c r="H674" s="678"/>
    </row>
    <row r="675" spans="1:8" s="16" customFormat="1">
      <c r="A675" s="678"/>
      <c r="B675"/>
      <c r="C675"/>
      <c r="D675"/>
      <c r="E675"/>
      <c r="F675"/>
      <c r="G675"/>
      <c r="H675" s="678"/>
    </row>
    <row r="676" spans="1:8" s="16" customFormat="1">
      <c r="A676" s="678"/>
      <c r="B676"/>
      <c r="C676"/>
      <c r="D676"/>
      <c r="E676"/>
      <c r="F676"/>
      <c r="G676"/>
      <c r="H676" s="678"/>
    </row>
    <row r="677" spans="1:8" s="16" customFormat="1">
      <c r="A677" s="678"/>
      <c r="B677"/>
      <c r="C677"/>
      <c r="D677"/>
      <c r="E677"/>
      <c r="F677"/>
      <c r="G677"/>
      <c r="H677" s="678"/>
    </row>
    <row r="678" spans="1:8" s="16" customFormat="1">
      <c r="A678" s="678"/>
      <c r="B678"/>
      <c r="C678"/>
      <c r="D678"/>
      <c r="E678"/>
      <c r="F678"/>
      <c r="G678"/>
      <c r="H678" s="678"/>
    </row>
    <row r="679" spans="1:8" s="16" customFormat="1">
      <c r="A679" s="678"/>
      <c r="B679"/>
      <c r="C679"/>
      <c r="D679"/>
      <c r="E679"/>
      <c r="F679"/>
      <c r="G679"/>
      <c r="H679" s="678"/>
    </row>
    <row r="680" spans="1:8" s="16" customFormat="1">
      <c r="A680" s="678"/>
      <c r="B680"/>
      <c r="C680"/>
      <c r="D680"/>
      <c r="E680"/>
      <c r="F680"/>
      <c r="G680"/>
      <c r="H680" s="678"/>
    </row>
    <row r="681" spans="1:8" s="16" customFormat="1">
      <c r="A681" s="678"/>
      <c r="B681"/>
      <c r="C681"/>
      <c r="D681"/>
      <c r="E681"/>
      <c r="F681"/>
      <c r="G681"/>
      <c r="H681" s="678"/>
    </row>
    <row r="682" spans="1:8" s="16" customFormat="1">
      <c r="A682" s="678"/>
      <c r="B682"/>
      <c r="C682"/>
      <c r="D682"/>
      <c r="E682"/>
      <c r="F682"/>
      <c r="G682"/>
      <c r="H682" s="678"/>
    </row>
    <row r="683" spans="1:8" s="16" customFormat="1">
      <c r="A683" s="678"/>
      <c r="B683"/>
      <c r="C683"/>
      <c r="D683"/>
      <c r="E683"/>
      <c r="F683"/>
      <c r="G683"/>
      <c r="H683" s="678"/>
    </row>
    <row r="684" spans="1:8" s="16" customFormat="1">
      <c r="A684" s="678"/>
      <c r="B684"/>
      <c r="C684"/>
      <c r="D684"/>
      <c r="E684"/>
      <c r="F684"/>
      <c r="G684"/>
      <c r="H684" s="678"/>
    </row>
    <row r="685" spans="1:8" s="16" customFormat="1">
      <c r="A685" s="678"/>
      <c r="B685"/>
      <c r="C685"/>
      <c r="D685"/>
      <c r="E685"/>
      <c r="F685"/>
      <c r="G685"/>
      <c r="H685" s="678"/>
    </row>
    <row r="686" spans="1:8" s="16" customFormat="1">
      <c r="A686" s="678"/>
      <c r="B686"/>
      <c r="C686"/>
      <c r="D686"/>
      <c r="E686"/>
      <c r="F686"/>
      <c r="G686"/>
      <c r="H686" s="678"/>
    </row>
    <row r="687" spans="1:8" s="16" customFormat="1">
      <c r="A687" s="678"/>
      <c r="B687"/>
      <c r="C687"/>
      <c r="D687"/>
      <c r="E687"/>
      <c r="F687"/>
      <c r="G687"/>
      <c r="H687" s="678"/>
    </row>
    <row r="688" spans="1:8" s="16" customFormat="1">
      <c r="A688" s="678"/>
      <c r="B688"/>
      <c r="C688"/>
      <c r="D688"/>
      <c r="E688"/>
      <c r="F688"/>
      <c r="G688"/>
      <c r="H688" s="678"/>
    </row>
    <row r="689" spans="1:8" s="16" customFormat="1">
      <c r="A689" s="678"/>
      <c r="B689"/>
      <c r="C689"/>
      <c r="D689"/>
      <c r="E689"/>
      <c r="F689"/>
      <c r="G689"/>
      <c r="H689" s="678"/>
    </row>
    <row r="690" spans="1:8" s="16" customFormat="1">
      <c r="A690" s="678"/>
      <c r="B690"/>
      <c r="C690"/>
      <c r="D690"/>
      <c r="E690"/>
      <c r="F690"/>
      <c r="G690"/>
      <c r="H690" s="678"/>
    </row>
    <row r="691" spans="1:8" s="16" customFormat="1">
      <c r="A691" s="678"/>
      <c r="B691"/>
      <c r="C691"/>
      <c r="D691"/>
      <c r="E691"/>
      <c r="F691"/>
      <c r="G691"/>
      <c r="H691" s="678"/>
    </row>
    <row r="692" spans="1:8" s="16" customFormat="1">
      <c r="A692" s="678"/>
      <c r="B692"/>
      <c r="C692"/>
      <c r="D692"/>
      <c r="E692"/>
      <c r="F692"/>
      <c r="G692"/>
      <c r="H692" s="678"/>
    </row>
    <row r="693" spans="1:8" s="16" customFormat="1">
      <c r="A693" s="678"/>
      <c r="B693"/>
      <c r="C693"/>
      <c r="D693"/>
      <c r="E693"/>
      <c r="F693"/>
      <c r="G693"/>
      <c r="H693" s="678"/>
    </row>
    <row r="694" spans="1:8" s="16" customFormat="1">
      <c r="A694" s="678"/>
      <c r="B694"/>
      <c r="C694"/>
      <c r="D694"/>
      <c r="E694"/>
      <c r="F694"/>
      <c r="G694"/>
      <c r="H694" s="678"/>
    </row>
    <row r="695" spans="1:8" s="16" customFormat="1">
      <c r="A695" s="678"/>
      <c r="B695"/>
      <c r="C695"/>
      <c r="D695"/>
      <c r="E695"/>
      <c r="F695"/>
      <c r="G695"/>
      <c r="H695" s="678"/>
    </row>
    <row r="696" spans="1:8" s="16" customFormat="1">
      <c r="A696" s="678"/>
      <c r="B696"/>
      <c r="C696"/>
      <c r="D696"/>
      <c r="E696"/>
      <c r="F696"/>
      <c r="G696"/>
      <c r="H696" s="678"/>
    </row>
    <row r="697" spans="1:8" s="16" customFormat="1">
      <c r="A697" s="678"/>
      <c r="B697"/>
      <c r="C697"/>
      <c r="D697"/>
      <c r="E697"/>
      <c r="F697"/>
      <c r="G697"/>
      <c r="H697" s="678"/>
    </row>
    <row r="698" spans="1:8" s="16" customFormat="1">
      <c r="A698" s="678"/>
      <c r="B698"/>
      <c r="C698"/>
      <c r="D698"/>
      <c r="E698"/>
      <c r="F698"/>
      <c r="G698"/>
      <c r="H698" s="678"/>
    </row>
    <row r="699" spans="1:8" s="16" customFormat="1">
      <c r="A699" s="678"/>
      <c r="B699"/>
      <c r="C699"/>
      <c r="D699"/>
      <c r="E699"/>
      <c r="F699"/>
      <c r="G699"/>
      <c r="H699" s="678"/>
    </row>
    <row r="700" spans="1:8" s="16" customFormat="1">
      <c r="A700" s="678"/>
      <c r="B700"/>
      <c r="C700"/>
      <c r="D700"/>
      <c r="E700"/>
      <c r="F700"/>
      <c r="G700"/>
      <c r="H700" s="678"/>
    </row>
    <row r="701" spans="1:8" s="16" customFormat="1">
      <c r="A701" s="678"/>
      <c r="B701"/>
      <c r="C701"/>
      <c r="D701"/>
      <c r="E701"/>
      <c r="F701"/>
      <c r="G701"/>
      <c r="H701" s="678"/>
    </row>
    <row r="702" spans="1:8" s="16" customFormat="1">
      <c r="A702" s="678"/>
      <c r="B702"/>
      <c r="C702"/>
      <c r="D702"/>
      <c r="E702"/>
      <c r="F702"/>
      <c r="G702"/>
      <c r="H702" s="678"/>
    </row>
    <row r="703" spans="1:8" s="16" customFormat="1">
      <c r="A703" s="678"/>
      <c r="B703"/>
      <c r="C703"/>
      <c r="D703"/>
      <c r="E703"/>
      <c r="F703"/>
      <c r="G703"/>
      <c r="H703" s="678"/>
    </row>
    <row r="704" spans="1:8" s="16" customFormat="1">
      <c r="A704" s="678"/>
      <c r="B704"/>
      <c r="C704"/>
      <c r="D704"/>
      <c r="E704"/>
      <c r="F704"/>
      <c r="G704"/>
      <c r="H704" s="678"/>
    </row>
    <row r="705" spans="1:8" s="16" customFormat="1">
      <c r="A705" s="678"/>
      <c r="B705"/>
      <c r="C705"/>
      <c r="D705"/>
      <c r="E705"/>
      <c r="F705"/>
      <c r="G705"/>
      <c r="H705" s="678"/>
    </row>
    <row r="706" spans="1:8" s="16" customFormat="1">
      <c r="A706" s="678"/>
      <c r="B706"/>
      <c r="C706"/>
      <c r="D706"/>
      <c r="E706"/>
      <c r="F706"/>
      <c r="G706"/>
      <c r="H706" s="678"/>
    </row>
    <row r="707" spans="1:8" s="16" customFormat="1">
      <c r="A707" s="678"/>
      <c r="B707"/>
      <c r="C707"/>
      <c r="D707"/>
      <c r="E707"/>
      <c r="F707"/>
      <c r="G707"/>
      <c r="H707" s="678"/>
    </row>
    <row r="708" spans="1:8" s="16" customFormat="1">
      <c r="A708" s="678"/>
      <c r="B708"/>
      <c r="C708"/>
      <c r="D708"/>
      <c r="E708"/>
      <c r="F708"/>
      <c r="G708"/>
      <c r="H708" s="678"/>
    </row>
    <row r="709" spans="1:8" s="16" customFormat="1">
      <c r="A709" s="678"/>
      <c r="B709"/>
      <c r="C709"/>
      <c r="D709"/>
      <c r="E709"/>
      <c r="F709"/>
      <c r="G709"/>
      <c r="H709" s="678"/>
    </row>
    <row r="710" spans="1:8" s="16" customFormat="1">
      <c r="A710" s="678"/>
      <c r="B710"/>
      <c r="C710"/>
      <c r="D710"/>
      <c r="E710"/>
      <c r="F710"/>
      <c r="G710"/>
      <c r="H710" s="678"/>
    </row>
    <row r="711" spans="1:8" s="16" customFormat="1">
      <c r="A711" s="678"/>
      <c r="B711"/>
      <c r="C711"/>
      <c r="D711"/>
      <c r="E711"/>
      <c r="F711"/>
      <c r="G711"/>
      <c r="H711" s="678"/>
    </row>
    <row r="712" spans="1:8" s="16" customFormat="1">
      <c r="A712" s="678"/>
      <c r="B712"/>
      <c r="C712"/>
      <c r="D712"/>
      <c r="E712"/>
      <c r="F712"/>
      <c r="G712"/>
      <c r="H712" s="678"/>
    </row>
    <row r="713" spans="1:8" s="16" customFormat="1">
      <c r="A713" s="678"/>
      <c r="B713"/>
      <c r="C713"/>
      <c r="D713"/>
      <c r="E713"/>
      <c r="F713"/>
      <c r="G713"/>
      <c r="H713" s="678"/>
    </row>
    <row r="714" spans="1:8" s="16" customFormat="1">
      <c r="A714" s="678"/>
      <c r="B714"/>
      <c r="C714"/>
      <c r="D714"/>
      <c r="E714"/>
      <c r="F714"/>
      <c r="G714"/>
      <c r="H714" s="678"/>
    </row>
    <row r="715" spans="1:8" s="16" customFormat="1">
      <c r="A715" s="678"/>
      <c r="B715"/>
      <c r="C715"/>
      <c r="D715"/>
      <c r="E715"/>
      <c r="F715"/>
      <c r="G715"/>
      <c r="H715" s="678"/>
    </row>
    <row r="716" spans="1:8" s="16" customFormat="1">
      <c r="A716" s="678"/>
      <c r="B716"/>
      <c r="C716"/>
      <c r="D716"/>
      <c r="E716"/>
      <c r="F716"/>
      <c r="G716"/>
      <c r="H716" s="678"/>
    </row>
    <row r="717" spans="1:8" s="16" customFormat="1">
      <c r="A717" s="678"/>
      <c r="B717"/>
      <c r="C717"/>
      <c r="D717"/>
      <c r="E717"/>
      <c r="F717"/>
      <c r="G717"/>
      <c r="H717" s="678"/>
    </row>
    <row r="718" spans="1:8" s="16" customFormat="1">
      <c r="A718" s="678"/>
      <c r="B718"/>
      <c r="C718"/>
      <c r="D718"/>
      <c r="E718"/>
      <c r="F718"/>
      <c r="G718"/>
      <c r="H718" s="678"/>
    </row>
    <row r="719" spans="1:8" s="16" customFormat="1">
      <c r="A719" s="678"/>
      <c r="B719"/>
      <c r="C719"/>
      <c r="D719"/>
      <c r="E719"/>
      <c r="F719"/>
      <c r="G719"/>
      <c r="H719" s="678"/>
    </row>
    <row r="720" spans="1:8" s="16" customFormat="1">
      <c r="A720" s="678"/>
      <c r="B720"/>
      <c r="C720"/>
      <c r="D720"/>
      <c r="E720"/>
      <c r="F720"/>
      <c r="G720"/>
      <c r="H720" s="678"/>
    </row>
    <row r="721" spans="1:8" s="16" customFormat="1">
      <c r="A721" s="678"/>
      <c r="B721"/>
      <c r="C721"/>
      <c r="D721"/>
      <c r="E721"/>
      <c r="F721"/>
      <c r="G721"/>
      <c r="H721" s="678"/>
    </row>
    <row r="722" spans="1:8" s="16" customFormat="1">
      <c r="A722" s="678"/>
      <c r="B722"/>
      <c r="C722"/>
      <c r="D722"/>
      <c r="E722"/>
      <c r="F722"/>
      <c r="G722"/>
      <c r="H722" s="678"/>
    </row>
    <row r="723" spans="1:8" s="16" customFormat="1">
      <c r="A723" s="678"/>
      <c r="B723"/>
      <c r="C723"/>
      <c r="D723"/>
      <c r="E723"/>
      <c r="F723"/>
      <c r="G723"/>
      <c r="H723" s="678"/>
    </row>
    <row r="724" spans="1:8" s="16" customFormat="1">
      <c r="A724" s="678"/>
      <c r="B724"/>
      <c r="C724"/>
      <c r="D724"/>
      <c r="E724"/>
      <c r="F724"/>
      <c r="G724"/>
      <c r="H724" s="678"/>
    </row>
    <row r="725" spans="1:8" s="16" customFormat="1">
      <c r="A725" s="678"/>
      <c r="B725"/>
      <c r="C725"/>
      <c r="D725"/>
      <c r="E725"/>
      <c r="F725"/>
      <c r="G725"/>
      <c r="H725" s="678"/>
    </row>
    <row r="726" spans="1:8" s="16" customFormat="1">
      <c r="A726" s="678"/>
      <c r="B726"/>
      <c r="C726"/>
      <c r="D726"/>
      <c r="E726"/>
      <c r="F726"/>
      <c r="G726"/>
      <c r="H726" s="678"/>
    </row>
    <row r="727" spans="1:8" s="16" customFormat="1">
      <c r="A727" s="678"/>
      <c r="B727"/>
      <c r="C727"/>
      <c r="D727"/>
      <c r="E727"/>
      <c r="F727"/>
      <c r="G727"/>
      <c r="H727" s="678"/>
    </row>
    <row r="728" spans="1:8" s="16" customFormat="1">
      <c r="A728" s="678"/>
      <c r="B728"/>
      <c r="C728"/>
      <c r="D728"/>
      <c r="E728"/>
      <c r="F728"/>
      <c r="G728"/>
      <c r="H728" s="678"/>
    </row>
    <row r="729" spans="1:8" s="16" customFormat="1">
      <c r="A729" s="678"/>
      <c r="B729"/>
      <c r="C729"/>
      <c r="D729"/>
      <c r="E729"/>
      <c r="F729"/>
      <c r="G729"/>
      <c r="H729" s="678"/>
    </row>
    <row r="730" spans="1:8" s="16" customFormat="1">
      <c r="A730" s="678"/>
      <c r="B730"/>
      <c r="C730"/>
      <c r="D730"/>
      <c r="E730"/>
      <c r="F730"/>
      <c r="G730"/>
      <c r="H730" s="678"/>
    </row>
    <row r="731" spans="1:8" s="16" customFormat="1">
      <c r="A731" s="678"/>
      <c r="B731"/>
      <c r="C731"/>
      <c r="D731"/>
      <c r="E731"/>
      <c r="F731"/>
      <c r="G731"/>
      <c r="H731" s="678"/>
    </row>
    <row r="732" spans="1:8" s="16" customFormat="1">
      <c r="A732" s="678"/>
      <c r="B732"/>
      <c r="C732"/>
      <c r="D732"/>
      <c r="E732"/>
      <c r="F732"/>
      <c r="G732"/>
      <c r="H732" s="678"/>
    </row>
    <row r="733" spans="1:8" s="16" customFormat="1">
      <c r="A733" s="678"/>
      <c r="B733"/>
      <c r="C733"/>
      <c r="D733"/>
      <c r="E733"/>
      <c r="F733"/>
      <c r="G733"/>
      <c r="H733" s="678"/>
    </row>
    <row r="734" spans="1:8" s="16" customFormat="1">
      <c r="A734" s="678"/>
      <c r="B734"/>
      <c r="C734"/>
      <c r="D734"/>
      <c r="E734"/>
      <c r="F734"/>
      <c r="G734"/>
      <c r="H734" s="678"/>
    </row>
    <row r="735" spans="1:8" s="16" customFormat="1">
      <c r="A735" s="678"/>
      <c r="B735"/>
      <c r="C735"/>
      <c r="D735"/>
      <c r="E735"/>
      <c r="F735"/>
      <c r="G735"/>
      <c r="H735" s="678"/>
    </row>
    <row r="736" spans="1:8" s="16" customFormat="1">
      <c r="A736" s="678"/>
      <c r="B736"/>
      <c r="C736"/>
      <c r="D736"/>
      <c r="E736"/>
      <c r="F736"/>
      <c r="G736"/>
      <c r="H736" s="678"/>
    </row>
    <row r="737" spans="1:8" s="16" customFormat="1">
      <c r="A737" s="678"/>
      <c r="B737"/>
      <c r="C737"/>
      <c r="D737"/>
      <c r="E737"/>
      <c r="F737"/>
      <c r="G737"/>
      <c r="H737" s="678"/>
    </row>
    <row r="738" spans="1:8" s="16" customFormat="1">
      <c r="A738" s="678"/>
      <c r="B738"/>
      <c r="C738"/>
      <c r="D738"/>
      <c r="E738"/>
      <c r="F738"/>
      <c r="G738"/>
      <c r="H738" s="678"/>
    </row>
    <row r="739" spans="1:8" s="16" customFormat="1">
      <c r="A739" s="678"/>
      <c r="B739"/>
      <c r="C739"/>
      <c r="D739"/>
      <c r="E739"/>
      <c r="F739"/>
      <c r="G739"/>
      <c r="H739" s="678"/>
    </row>
    <row r="740" spans="1:8" s="16" customFormat="1">
      <c r="A740" s="678"/>
      <c r="B740"/>
      <c r="C740"/>
      <c r="D740"/>
      <c r="E740"/>
      <c r="F740"/>
      <c r="G740"/>
      <c r="H740" s="678"/>
    </row>
    <row r="741" spans="1:8" s="16" customFormat="1">
      <c r="A741" s="678"/>
      <c r="B741"/>
      <c r="C741"/>
      <c r="D741"/>
      <c r="E741"/>
      <c r="F741"/>
      <c r="G741"/>
      <c r="H741" s="678"/>
    </row>
    <row r="742" spans="1:8" s="16" customFormat="1">
      <c r="A742" s="678"/>
      <c r="B742"/>
      <c r="C742"/>
      <c r="D742"/>
      <c r="E742"/>
      <c r="F742"/>
      <c r="G742"/>
      <c r="H742" s="678"/>
    </row>
    <row r="743" spans="1:8" s="16" customFormat="1">
      <c r="A743" s="678"/>
      <c r="B743"/>
      <c r="C743"/>
      <c r="D743"/>
      <c r="E743"/>
      <c r="F743"/>
      <c r="G743"/>
      <c r="H743" s="678"/>
    </row>
    <row r="744" spans="1:8" s="16" customFormat="1">
      <c r="A744" s="678"/>
      <c r="B744"/>
      <c r="C744"/>
      <c r="D744"/>
      <c r="E744"/>
      <c r="F744"/>
      <c r="G744"/>
      <c r="H744" s="678"/>
    </row>
    <row r="745" spans="1:8" s="16" customFormat="1">
      <c r="A745" s="678"/>
      <c r="B745"/>
      <c r="C745"/>
      <c r="D745"/>
      <c r="E745"/>
      <c r="F745"/>
      <c r="G745"/>
      <c r="H745" s="678"/>
    </row>
    <row r="746" spans="1:8" s="16" customFormat="1">
      <c r="A746" s="678"/>
      <c r="B746"/>
      <c r="C746"/>
      <c r="D746"/>
      <c r="E746"/>
      <c r="F746"/>
      <c r="G746"/>
      <c r="H746" s="678"/>
    </row>
    <row r="747" spans="1:8" s="16" customFormat="1">
      <c r="A747" s="678"/>
      <c r="B747"/>
      <c r="C747"/>
      <c r="D747"/>
      <c r="E747"/>
      <c r="F747"/>
      <c r="G747"/>
      <c r="H747" s="678"/>
    </row>
    <row r="748" spans="1:8" s="16" customFormat="1">
      <c r="A748" s="678"/>
      <c r="B748"/>
      <c r="C748"/>
      <c r="D748"/>
      <c r="E748"/>
      <c r="F748"/>
      <c r="G748"/>
      <c r="H748" s="678"/>
    </row>
    <row r="749" spans="1:8" s="16" customFormat="1">
      <c r="A749" s="678"/>
      <c r="B749"/>
      <c r="C749"/>
      <c r="D749"/>
      <c r="E749"/>
      <c r="F749"/>
      <c r="G749"/>
      <c r="H749" s="678"/>
    </row>
    <row r="750" spans="1:8" s="16" customFormat="1">
      <c r="A750" s="678"/>
      <c r="B750"/>
      <c r="C750"/>
      <c r="D750"/>
      <c r="E750"/>
      <c r="F750"/>
      <c r="G750"/>
      <c r="H750" s="678"/>
    </row>
    <row r="751" spans="1:8" s="16" customFormat="1">
      <c r="A751" s="678"/>
      <c r="B751"/>
      <c r="C751"/>
      <c r="D751"/>
      <c r="E751"/>
      <c r="F751"/>
      <c r="G751"/>
      <c r="H751" s="678"/>
    </row>
    <row r="752" spans="1:8" s="16" customFormat="1">
      <c r="A752" s="678"/>
      <c r="B752"/>
      <c r="C752"/>
      <c r="D752"/>
      <c r="E752"/>
      <c r="F752"/>
      <c r="G752"/>
      <c r="H752" s="678"/>
    </row>
    <row r="753" spans="1:8" s="16" customFormat="1">
      <c r="A753" s="678"/>
      <c r="B753"/>
      <c r="C753"/>
      <c r="D753"/>
      <c r="E753"/>
      <c r="F753"/>
      <c r="G753"/>
      <c r="H753" s="678"/>
    </row>
    <row r="754" spans="1:8" s="16" customFormat="1">
      <c r="A754" s="678"/>
      <c r="B754"/>
      <c r="C754"/>
      <c r="D754"/>
      <c r="E754"/>
      <c r="F754"/>
      <c r="G754"/>
      <c r="H754" s="678"/>
    </row>
    <row r="755" spans="1:8" s="16" customFormat="1">
      <c r="A755" s="678"/>
      <c r="B755"/>
      <c r="C755"/>
      <c r="D755"/>
      <c r="E755"/>
      <c r="F755"/>
      <c r="G755"/>
      <c r="H755" s="678"/>
    </row>
    <row r="756" spans="1:8" s="16" customFormat="1">
      <c r="A756" s="678"/>
      <c r="B756"/>
      <c r="C756"/>
      <c r="D756"/>
      <c r="E756"/>
      <c r="F756"/>
      <c r="G756"/>
      <c r="H756" s="678"/>
    </row>
    <row r="757" spans="1:8" s="16" customFormat="1">
      <c r="A757" s="678"/>
      <c r="B757"/>
      <c r="C757"/>
      <c r="D757"/>
      <c r="E757"/>
      <c r="F757"/>
      <c r="G757"/>
      <c r="H757" s="678"/>
    </row>
    <row r="758" spans="1:8" s="16" customFormat="1">
      <c r="A758" s="678"/>
      <c r="B758"/>
      <c r="C758"/>
      <c r="D758"/>
      <c r="E758"/>
      <c r="F758"/>
      <c r="G758"/>
      <c r="H758" s="678"/>
    </row>
    <row r="759" spans="1:8" s="16" customFormat="1">
      <c r="A759" s="678"/>
      <c r="B759"/>
      <c r="C759"/>
      <c r="D759"/>
      <c r="E759"/>
      <c r="F759"/>
      <c r="G759"/>
      <c r="H759" s="678"/>
    </row>
    <row r="760" spans="1:8" s="16" customFormat="1">
      <c r="A760" s="678"/>
      <c r="B760"/>
      <c r="C760"/>
      <c r="D760"/>
      <c r="E760"/>
      <c r="F760"/>
      <c r="G760"/>
      <c r="H760" s="678"/>
    </row>
    <row r="761" spans="1:8" s="16" customFormat="1">
      <c r="A761" s="678"/>
      <c r="B761"/>
      <c r="C761"/>
      <c r="D761"/>
      <c r="E761"/>
      <c r="F761"/>
      <c r="G761"/>
      <c r="H761" s="678"/>
    </row>
    <row r="762" spans="1:8" s="16" customFormat="1">
      <c r="A762" s="678"/>
      <c r="B762"/>
      <c r="C762"/>
      <c r="D762"/>
      <c r="E762"/>
      <c r="F762"/>
      <c r="G762"/>
      <c r="H762" s="678"/>
    </row>
    <row r="763" spans="1:8" s="16" customFormat="1">
      <c r="A763" s="678"/>
      <c r="B763"/>
      <c r="C763"/>
      <c r="D763"/>
      <c r="E763"/>
      <c r="F763"/>
      <c r="G763"/>
      <c r="H763" s="678"/>
    </row>
    <row r="764" spans="1:8" s="16" customFormat="1">
      <c r="A764" s="678"/>
      <c r="B764"/>
      <c r="C764"/>
      <c r="D764"/>
      <c r="E764"/>
      <c r="F764"/>
      <c r="G764"/>
      <c r="H764" s="678"/>
    </row>
    <row r="765" spans="1:8" s="16" customFormat="1">
      <c r="A765" s="678"/>
      <c r="B765"/>
      <c r="C765"/>
      <c r="D765"/>
      <c r="E765"/>
      <c r="F765"/>
      <c r="G765"/>
      <c r="H765" s="678"/>
    </row>
    <row r="766" spans="1:8" s="16" customFormat="1">
      <c r="A766" s="678"/>
      <c r="B766"/>
      <c r="C766"/>
      <c r="D766"/>
      <c r="E766"/>
      <c r="F766"/>
      <c r="G766"/>
      <c r="H766" s="678"/>
    </row>
    <row r="767" spans="1:8" s="16" customFormat="1">
      <c r="A767" s="678"/>
      <c r="B767"/>
      <c r="C767"/>
      <c r="D767"/>
      <c r="E767"/>
      <c r="F767"/>
      <c r="G767"/>
      <c r="H767" s="678"/>
    </row>
    <row r="768" spans="1:8" s="16" customFormat="1">
      <c r="A768" s="678"/>
      <c r="B768"/>
      <c r="C768"/>
      <c r="D768"/>
      <c r="E768"/>
      <c r="F768"/>
      <c r="G768"/>
      <c r="H768" s="678"/>
    </row>
    <row r="769" spans="1:8" s="16" customFormat="1">
      <c r="A769" s="678"/>
      <c r="B769"/>
      <c r="C769"/>
      <c r="D769"/>
      <c r="E769"/>
      <c r="F769"/>
      <c r="G769"/>
      <c r="H769" s="678"/>
    </row>
    <row r="770" spans="1:8" s="16" customFormat="1">
      <c r="A770" s="678"/>
      <c r="B770"/>
      <c r="C770"/>
      <c r="D770"/>
      <c r="E770"/>
      <c r="F770"/>
      <c r="G770"/>
      <c r="H770" s="678"/>
    </row>
    <row r="771" spans="1:8" s="16" customFormat="1">
      <c r="A771" s="678"/>
      <c r="B771"/>
      <c r="C771"/>
      <c r="D771"/>
      <c r="E771"/>
      <c r="F771"/>
      <c r="G771"/>
      <c r="H771" s="678"/>
    </row>
    <row r="772" spans="1:8" s="16" customFormat="1">
      <c r="A772" s="678"/>
      <c r="B772"/>
      <c r="C772"/>
      <c r="D772"/>
      <c r="E772"/>
      <c r="F772"/>
      <c r="G772"/>
      <c r="H772" s="678"/>
    </row>
    <row r="773" spans="1:8" s="16" customFormat="1">
      <c r="A773" s="678"/>
      <c r="B773"/>
      <c r="C773"/>
      <c r="D773"/>
      <c r="E773"/>
      <c r="F773"/>
      <c r="G773"/>
      <c r="H773" s="678"/>
    </row>
    <row r="774" spans="1:8" s="16" customFormat="1">
      <c r="A774" s="678"/>
      <c r="B774"/>
      <c r="C774"/>
      <c r="D774"/>
      <c r="E774"/>
      <c r="F774"/>
      <c r="G774"/>
      <c r="H774" s="678"/>
    </row>
    <row r="775" spans="1:8" s="16" customFormat="1">
      <c r="A775" s="678"/>
      <c r="B775"/>
      <c r="C775"/>
      <c r="D775"/>
      <c r="E775"/>
      <c r="F775"/>
      <c r="G775"/>
      <c r="H775" s="678"/>
    </row>
    <row r="776" spans="1:8" s="16" customFormat="1">
      <c r="A776" s="678"/>
      <c r="B776"/>
      <c r="C776"/>
      <c r="D776"/>
      <c r="E776"/>
      <c r="F776"/>
      <c r="G776"/>
      <c r="H776" s="678"/>
    </row>
    <row r="777" spans="1:8" s="16" customFormat="1">
      <c r="A777" s="678"/>
      <c r="B777"/>
      <c r="C777"/>
      <c r="D777"/>
      <c r="E777"/>
      <c r="F777"/>
      <c r="G777"/>
      <c r="H777" s="678"/>
    </row>
    <row r="778" spans="1:8" s="16" customFormat="1">
      <c r="A778" s="678"/>
      <c r="B778"/>
      <c r="C778"/>
      <c r="D778"/>
      <c r="E778"/>
      <c r="F778"/>
      <c r="G778"/>
      <c r="H778" s="678"/>
    </row>
    <row r="779" spans="1:8" s="16" customFormat="1">
      <c r="A779" s="678"/>
      <c r="B779"/>
      <c r="C779"/>
      <c r="D779"/>
      <c r="E779"/>
      <c r="F779"/>
      <c r="G779"/>
      <c r="H779" s="678"/>
    </row>
    <row r="780" spans="1:8" s="16" customFormat="1">
      <c r="A780" s="678"/>
      <c r="B780"/>
      <c r="C780"/>
      <c r="D780"/>
      <c r="E780"/>
      <c r="F780"/>
      <c r="G780"/>
      <c r="H780" s="678"/>
    </row>
    <row r="781" spans="1:8" s="16" customFormat="1">
      <c r="A781" s="678"/>
      <c r="B781"/>
      <c r="C781"/>
      <c r="D781"/>
      <c r="E781"/>
      <c r="F781"/>
      <c r="G781"/>
      <c r="H781" s="678"/>
    </row>
    <row r="782" spans="1:8" s="16" customFormat="1">
      <c r="A782" s="678"/>
      <c r="B782"/>
      <c r="C782"/>
      <c r="D782"/>
      <c r="E782"/>
      <c r="F782"/>
      <c r="G782"/>
      <c r="H782" s="678"/>
    </row>
    <row r="783" spans="1:8" s="16" customFormat="1">
      <c r="A783" s="678"/>
      <c r="B783"/>
      <c r="C783"/>
      <c r="D783"/>
      <c r="E783"/>
      <c r="F783"/>
      <c r="G783"/>
      <c r="H783" s="678"/>
    </row>
    <row r="784" spans="1:8" s="16" customFormat="1">
      <c r="A784" s="678"/>
      <c r="B784"/>
      <c r="C784"/>
      <c r="D784"/>
      <c r="E784"/>
      <c r="F784"/>
      <c r="G784"/>
      <c r="H784" s="678"/>
    </row>
    <row r="785" spans="1:8" s="16" customFormat="1">
      <c r="A785" s="678"/>
      <c r="B785"/>
      <c r="C785"/>
      <c r="D785"/>
      <c r="E785"/>
      <c r="F785"/>
      <c r="G785"/>
      <c r="H785" s="678"/>
    </row>
    <row r="786" spans="1:8" s="16" customFormat="1">
      <c r="A786" s="678"/>
      <c r="B786"/>
      <c r="C786"/>
      <c r="D786"/>
      <c r="E786"/>
      <c r="F786"/>
      <c r="G786"/>
      <c r="H786" s="678"/>
    </row>
    <row r="787" spans="1:8" s="16" customFormat="1">
      <c r="A787" s="678"/>
      <c r="B787"/>
      <c r="C787"/>
      <c r="D787"/>
      <c r="E787"/>
      <c r="F787"/>
      <c r="G787"/>
      <c r="H787" s="678"/>
    </row>
    <row r="788" spans="1:8" s="16" customFormat="1">
      <c r="A788" s="678"/>
      <c r="B788"/>
      <c r="C788"/>
      <c r="D788"/>
      <c r="E788"/>
      <c r="F788"/>
      <c r="G788"/>
      <c r="H788" s="678"/>
    </row>
    <row r="789" spans="1:8" s="16" customFormat="1">
      <c r="A789" s="678"/>
      <c r="B789"/>
      <c r="C789"/>
      <c r="D789"/>
      <c r="E789"/>
      <c r="F789"/>
      <c r="G789"/>
      <c r="H789" s="678"/>
    </row>
    <row r="790" spans="1:8" s="16" customFormat="1">
      <c r="A790" s="678"/>
      <c r="B790"/>
      <c r="C790"/>
      <c r="D790"/>
      <c r="E790"/>
      <c r="F790"/>
      <c r="G790"/>
      <c r="H790" s="678"/>
    </row>
    <row r="791" spans="1:8" s="16" customFormat="1">
      <c r="A791" s="678"/>
      <c r="B791"/>
      <c r="C791"/>
      <c r="D791"/>
      <c r="E791"/>
      <c r="F791"/>
      <c r="G791"/>
      <c r="H791" s="678"/>
    </row>
    <row r="792" spans="1:8" s="16" customFormat="1">
      <c r="A792" s="678"/>
      <c r="B792"/>
      <c r="C792"/>
      <c r="D792"/>
      <c r="E792"/>
      <c r="F792"/>
      <c r="G792"/>
      <c r="H792" s="678"/>
    </row>
    <row r="793" spans="1:8" s="16" customFormat="1">
      <c r="A793" s="678"/>
      <c r="B793"/>
      <c r="C793"/>
      <c r="D793"/>
      <c r="E793"/>
      <c r="F793"/>
      <c r="G793"/>
      <c r="H793" s="678"/>
    </row>
    <row r="794" spans="1:8" s="16" customFormat="1">
      <c r="A794" s="678"/>
      <c r="B794"/>
      <c r="C794"/>
      <c r="D794"/>
      <c r="E794"/>
      <c r="F794"/>
      <c r="G794"/>
      <c r="H794" s="678"/>
    </row>
    <row r="795" spans="1:8" s="16" customFormat="1">
      <c r="A795" s="678"/>
      <c r="B795"/>
      <c r="C795"/>
      <c r="D795"/>
      <c r="E795"/>
      <c r="F795"/>
      <c r="G795"/>
      <c r="H795" s="678"/>
    </row>
    <row r="796" spans="1:8" s="16" customFormat="1">
      <c r="A796" s="678"/>
      <c r="B796"/>
      <c r="C796"/>
      <c r="D796"/>
      <c r="E796"/>
      <c r="F796"/>
      <c r="G796"/>
      <c r="H796" s="678"/>
    </row>
    <row r="797" spans="1:8" s="16" customFormat="1">
      <c r="A797" s="678"/>
      <c r="B797"/>
      <c r="C797"/>
      <c r="D797"/>
      <c r="E797"/>
      <c r="F797"/>
      <c r="G797"/>
      <c r="H797" s="678"/>
    </row>
    <row r="798" spans="1:8" s="16" customFormat="1">
      <c r="A798" s="678"/>
      <c r="B798"/>
      <c r="C798"/>
      <c r="D798"/>
      <c r="E798"/>
      <c r="F798"/>
      <c r="G798"/>
      <c r="H798" s="678"/>
    </row>
    <row r="799" spans="1:8" s="16" customFormat="1">
      <c r="A799" s="678"/>
      <c r="B799"/>
      <c r="C799"/>
      <c r="D799"/>
      <c r="E799"/>
      <c r="F799"/>
      <c r="G799"/>
      <c r="H799" s="678"/>
    </row>
    <row r="800" spans="1:8" s="16" customFormat="1">
      <c r="A800" s="678"/>
      <c r="B800"/>
      <c r="C800"/>
      <c r="D800"/>
      <c r="E800"/>
      <c r="F800"/>
      <c r="G800"/>
      <c r="H800" s="678"/>
    </row>
    <row r="801" spans="1:8" s="16" customFormat="1">
      <c r="A801" s="678"/>
      <c r="B801"/>
      <c r="C801"/>
      <c r="D801"/>
      <c r="E801"/>
      <c r="F801"/>
      <c r="G801"/>
      <c r="H801" s="678"/>
    </row>
    <row r="802" spans="1:8" s="16" customFormat="1">
      <c r="A802" s="678"/>
      <c r="B802"/>
      <c r="C802"/>
      <c r="D802"/>
      <c r="E802"/>
      <c r="F802"/>
      <c r="G802"/>
      <c r="H802" s="678"/>
    </row>
    <row r="803" spans="1:8" s="16" customFormat="1">
      <c r="A803" s="678"/>
      <c r="B803"/>
      <c r="C803"/>
      <c r="D803"/>
      <c r="E803"/>
      <c r="F803"/>
      <c r="G803"/>
      <c r="H803" s="678"/>
    </row>
    <row r="804" spans="1:8" s="16" customFormat="1">
      <c r="A804" s="678"/>
      <c r="B804"/>
      <c r="C804"/>
      <c r="D804"/>
      <c r="E804"/>
      <c r="F804"/>
      <c r="G804"/>
      <c r="H804" s="678"/>
    </row>
    <row r="805" spans="1:8" s="16" customFormat="1">
      <c r="A805" s="678"/>
      <c r="B805"/>
      <c r="C805"/>
      <c r="D805"/>
      <c r="E805"/>
      <c r="F805"/>
      <c r="G805"/>
      <c r="H805" s="678"/>
    </row>
    <row r="806" spans="1:8" s="16" customFormat="1">
      <c r="A806" s="678"/>
      <c r="B806"/>
      <c r="C806"/>
      <c r="D806"/>
      <c r="E806"/>
      <c r="F806"/>
      <c r="G806"/>
      <c r="H806" s="678"/>
    </row>
    <row r="807" spans="1:8" s="16" customFormat="1">
      <c r="A807" s="678"/>
      <c r="B807"/>
      <c r="C807"/>
      <c r="D807"/>
      <c r="E807"/>
      <c r="F807"/>
      <c r="G807"/>
      <c r="H807" s="678"/>
    </row>
    <row r="808" spans="1:8" s="16" customFormat="1">
      <c r="A808" s="678"/>
      <c r="B808"/>
      <c r="C808"/>
      <c r="D808"/>
      <c r="E808"/>
      <c r="F808"/>
      <c r="G808"/>
      <c r="H808" s="678"/>
    </row>
    <row r="809" spans="1:8" s="16" customFormat="1">
      <c r="A809" s="678"/>
      <c r="B809"/>
      <c r="C809"/>
      <c r="D809"/>
      <c r="E809"/>
      <c r="F809"/>
      <c r="G809"/>
      <c r="H809" s="678"/>
    </row>
    <row r="810" spans="1:8" s="16" customFormat="1">
      <c r="A810" s="678"/>
      <c r="B810"/>
      <c r="C810"/>
      <c r="D810"/>
      <c r="E810"/>
      <c r="F810"/>
      <c r="G810"/>
      <c r="H810" s="678"/>
    </row>
    <row r="811" spans="1:8" s="16" customFormat="1">
      <c r="A811" s="678"/>
      <c r="B811"/>
      <c r="C811"/>
      <c r="D811"/>
      <c r="E811"/>
      <c r="F811"/>
      <c r="G811"/>
      <c r="H811" s="678"/>
    </row>
    <row r="812" spans="1:8" s="16" customFormat="1">
      <c r="A812" s="678"/>
      <c r="B812"/>
      <c r="C812"/>
      <c r="D812"/>
      <c r="E812"/>
      <c r="F812"/>
      <c r="G812"/>
      <c r="H812" s="678"/>
    </row>
    <row r="813" spans="1:8" s="16" customFormat="1">
      <c r="A813" s="678"/>
      <c r="B813"/>
      <c r="C813"/>
      <c r="D813"/>
      <c r="E813"/>
      <c r="F813"/>
      <c r="G813"/>
      <c r="H813" s="678"/>
    </row>
    <row r="814" spans="1:8" s="16" customFormat="1">
      <c r="A814" s="678"/>
      <c r="B814"/>
      <c r="C814"/>
      <c r="D814"/>
      <c r="E814"/>
      <c r="F814"/>
      <c r="G814"/>
      <c r="H814" s="678"/>
    </row>
    <row r="815" spans="1:8" s="16" customFormat="1">
      <c r="A815" s="678"/>
      <c r="B815"/>
      <c r="C815"/>
      <c r="D815"/>
      <c r="E815"/>
      <c r="F815"/>
      <c r="G815"/>
      <c r="H815" s="678"/>
    </row>
    <row r="816" spans="1:8" s="16" customFormat="1">
      <c r="A816" s="678"/>
      <c r="B816"/>
      <c r="C816"/>
      <c r="D816"/>
      <c r="E816"/>
      <c r="F816"/>
      <c r="G816"/>
      <c r="H816" s="678"/>
    </row>
    <row r="817" spans="1:8" s="16" customFormat="1">
      <c r="A817" s="678"/>
      <c r="B817"/>
      <c r="C817"/>
      <c r="D817"/>
      <c r="E817"/>
      <c r="F817"/>
      <c r="G817"/>
      <c r="H817" s="678"/>
    </row>
    <row r="818" spans="1:8" s="16" customFormat="1">
      <c r="A818" s="678"/>
      <c r="B818"/>
      <c r="C818"/>
      <c r="D818"/>
      <c r="E818"/>
      <c r="F818"/>
      <c r="G818"/>
      <c r="H818" s="678"/>
    </row>
    <row r="819" spans="1:8" s="16" customFormat="1">
      <c r="A819" s="678"/>
      <c r="B819"/>
      <c r="C819"/>
      <c r="D819"/>
      <c r="E819"/>
      <c r="F819"/>
      <c r="G819"/>
      <c r="H819" s="678"/>
    </row>
    <row r="820" spans="1:8" s="16" customFormat="1">
      <c r="A820" s="678"/>
      <c r="B820"/>
      <c r="C820"/>
      <c r="D820"/>
      <c r="E820"/>
      <c r="F820"/>
      <c r="G820"/>
      <c r="H820" s="678"/>
    </row>
    <row r="821" spans="1:8" s="16" customFormat="1">
      <c r="A821" s="678"/>
      <c r="B821"/>
      <c r="C821"/>
      <c r="D821"/>
      <c r="E821"/>
      <c r="F821"/>
      <c r="G821"/>
      <c r="H821" s="678"/>
    </row>
    <row r="822" spans="1:8" s="16" customFormat="1">
      <c r="A822" s="678"/>
      <c r="B822"/>
      <c r="C822"/>
      <c r="D822"/>
      <c r="E822"/>
      <c r="F822"/>
      <c r="G822"/>
      <c r="H822" s="678"/>
    </row>
    <row r="823" spans="1:8" s="16" customFormat="1">
      <c r="A823" s="678"/>
      <c r="B823"/>
      <c r="C823"/>
      <c r="D823"/>
      <c r="E823"/>
      <c r="F823"/>
      <c r="G823"/>
      <c r="H823" s="678"/>
    </row>
    <row r="824" spans="1:8" s="16" customFormat="1">
      <c r="A824" s="678"/>
      <c r="B824"/>
      <c r="C824"/>
      <c r="D824"/>
      <c r="E824"/>
      <c r="F824"/>
      <c r="G824"/>
      <c r="H824" s="678"/>
    </row>
    <row r="825" spans="1:8" s="16" customFormat="1">
      <c r="A825" s="678"/>
      <c r="B825"/>
      <c r="C825"/>
      <c r="D825"/>
      <c r="E825"/>
      <c r="F825"/>
      <c r="G825"/>
      <c r="H825" s="678"/>
    </row>
    <row r="826" spans="1:8" s="16" customFormat="1">
      <c r="A826" s="678"/>
      <c r="B826"/>
      <c r="C826"/>
      <c r="D826"/>
      <c r="E826"/>
      <c r="F826"/>
      <c r="G826"/>
      <c r="H826" s="678"/>
    </row>
    <row r="827" spans="1:8" s="16" customFormat="1">
      <c r="A827" s="678"/>
      <c r="B827"/>
      <c r="C827"/>
      <c r="D827"/>
      <c r="E827"/>
      <c r="F827"/>
      <c r="G827"/>
      <c r="H827" s="678"/>
    </row>
    <row r="828" spans="1:8" s="16" customFormat="1">
      <c r="A828" s="678"/>
      <c r="B828"/>
      <c r="C828"/>
      <c r="D828"/>
      <c r="E828"/>
      <c r="F828"/>
      <c r="G828"/>
      <c r="H828" s="678"/>
    </row>
    <row r="829" spans="1:8" s="16" customFormat="1">
      <c r="A829" s="678"/>
      <c r="B829"/>
      <c r="C829"/>
      <c r="D829"/>
      <c r="E829"/>
      <c r="F829"/>
      <c r="G829"/>
      <c r="H829" s="678"/>
    </row>
    <row r="830" spans="1:8" s="16" customFormat="1">
      <c r="A830" s="678"/>
      <c r="B830"/>
      <c r="C830"/>
      <c r="D830"/>
      <c r="E830"/>
      <c r="F830"/>
      <c r="G830"/>
      <c r="H830" s="678"/>
    </row>
    <row r="831" spans="1:8" s="16" customFormat="1">
      <c r="A831" s="678"/>
      <c r="B831"/>
      <c r="C831"/>
      <c r="D831"/>
      <c r="E831"/>
      <c r="F831"/>
      <c r="G831"/>
      <c r="H831" s="678"/>
    </row>
    <row r="832" spans="1:8" s="16" customFormat="1">
      <c r="A832" s="678"/>
      <c r="B832"/>
      <c r="C832"/>
      <c r="D832"/>
      <c r="E832"/>
      <c r="F832"/>
      <c r="G832"/>
      <c r="H832" s="678"/>
    </row>
    <row r="833" spans="1:8" s="16" customFormat="1">
      <c r="A833" s="678"/>
      <c r="B833"/>
      <c r="C833"/>
      <c r="D833"/>
      <c r="E833"/>
      <c r="F833"/>
      <c r="G833"/>
      <c r="H833" s="678"/>
    </row>
    <row r="834" spans="1:8" s="16" customFormat="1">
      <c r="A834" s="678"/>
      <c r="B834"/>
      <c r="C834"/>
      <c r="D834"/>
      <c r="E834"/>
      <c r="F834"/>
      <c r="G834"/>
      <c r="H834" s="678"/>
    </row>
    <row r="835" spans="1:8" s="16" customFormat="1">
      <c r="A835" s="678"/>
      <c r="B835"/>
      <c r="C835"/>
      <c r="D835"/>
      <c r="E835"/>
      <c r="F835"/>
      <c r="G835"/>
      <c r="H835" s="678"/>
    </row>
    <row r="836" spans="1:8" s="16" customFormat="1">
      <c r="A836" s="678"/>
      <c r="B836"/>
      <c r="C836"/>
      <c r="D836"/>
      <c r="E836"/>
      <c r="F836"/>
      <c r="G836"/>
      <c r="H836" s="678"/>
    </row>
    <row r="837" spans="1:8" s="16" customFormat="1">
      <c r="A837" s="678"/>
      <c r="B837"/>
      <c r="C837"/>
      <c r="D837"/>
      <c r="E837"/>
      <c r="F837"/>
      <c r="G837"/>
      <c r="H837" s="678"/>
    </row>
    <row r="838" spans="1:8" s="16" customFormat="1">
      <c r="A838" s="678"/>
      <c r="B838"/>
      <c r="C838"/>
      <c r="D838"/>
      <c r="E838"/>
      <c r="F838"/>
      <c r="G838"/>
      <c r="H838" s="678"/>
    </row>
    <row r="839" spans="1:8" s="16" customFormat="1">
      <c r="A839" s="678"/>
      <c r="B839"/>
      <c r="C839"/>
      <c r="D839"/>
      <c r="E839"/>
      <c r="F839"/>
      <c r="G839"/>
      <c r="H839" s="678"/>
    </row>
    <row r="840" spans="1:8" s="16" customFormat="1">
      <c r="A840" s="678"/>
      <c r="B840"/>
      <c r="C840"/>
      <c r="D840"/>
      <c r="E840"/>
      <c r="F840"/>
      <c r="G840"/>
      <c r="H840" s="678"/>
    </row>
    <row r="841" spans="1:8" s="16" customFormat="1">
      <c r="A841" s="678"/>
      <c r="B841"/>
      <c r="C841"/>
      <c r="D841"/>
      <c r="E841"/>
      <c r="F841"/>
      <c r="G841"/>
      <c r="H841" s="678"/>
    </row>
    <row r="842" spans="1:8" s="16" customFormat="1">
      <c r="A842" s="678"/>
      <c r="B842"/>
      <c r="C842"/>
      <c r="D842"/>
      <c r="E842"/>
      <c r="F842"/>
      <c r="G842"/>
      <c r="H842" s="678"/>
    </row>
    <row r="843" spans="1:8" s="16" customFormat="1">
      <c r="A843" s="678"/>
      <c r="B843"/>
      <c r="C843"/>
      <c r="D843"/>
      <c r="E843"/>
      <c r="F843"/>
      <c r="G843"/>
      <c r="H843" s="678"/>
    </row>
    <row r="844" spans="1:8" s="16" customFormat="1">
      <c r="A844" s="678"/>
      <c r="B844"/>
      <c r="C844"/>
      <c r="D844"/>
      <c r="E844"/>
      <c r="F844"/>
      <c r="G844"/>
      <c r="H844" s="678"/>
    </row>
    <row r="845" spans="1:8" s="16" customFormat="1">
      <c r="A845" s="678"/>
      <c r="B845"/>
      <c r="C845"/>
      <c r="D845"/>
      <c r="E845"/>
      <c r="F845"/>
      <c r="G845"/>
      <c r="H845" s="678"/>
    </row>
    <row r="846" spans="1:8" s="16" customFormat="1">
      <c r="A846" s="678"/>
      <c r="B846"/>
      <c r="C846"/>
      <c r="D846"/>
      <c r="E846"/>
      <c r="F846"/>
      <c r="G846"/>
      <c r="H846" s="678"/>
    </row>
    <row r="847" spans="1:8" s="16" customFormat="1">
      <c r="A847" s="678"/>
      <c r="B847"/>
      <c r="C847"/>
      <c r="D847"/>
      <c r="E847"/>
      <c r="F847"/>
      <c r="G847"/>
      <c r="H847" s="678"/>
    </row>
    <row r="848" spans="1:8" s="16" customFormat="1">
      <c r="A848" s="678"/>
      <c r="B848"/>
      <c r="C848"/>
      <c r="D848"/>
      <c r="E848"/>
      <c r="F848"/>
      <c r="G848"/>
      <c r="H848" s="678"/>
    </row>
    <row r="849" spans="1:8" s="16" customFormat="1">
      <c r="A849" s="678"/>
      <c r="B849"/>
      <c r="C849"/>
      <c r="D849"/>
      <c r="E849"/>
      <c r="F849"/>
      <c r="G849"/>
      <c r="H849" s="678"/>
    </row>
    <row r="850" spans="1:8" s="16" customFormat="1">
      <c r="A850" s="678"/>
      <c r="B850"/>
      <c r="C850"/>
      <c r="D850"/>
      <c r="E850"/>
      <c r="F850"/>
      <c r="G850"/>
      <c r="H850" s="678"/>
    </row>
    <row r="851" spans="1:8" s="16" customFormat="1">
      <c r="A851" s="678"/>
      <c r="B851"/>
      <c r="C851"/>
      <c r="D851"/>
      <c r="E851"/>
      <c r="F851"/>
      <c r="G851"/>
      <c r="H851" s="678"/>
    </row>
    <row r="852" spans="1:8" s="16" customFormat="1">
      <c r="A852" s="678"/>
      <c r="B852"/>
      <c r="C852"/>
      <c r="D852"/>
      <c r="E852"/>
      <c r="F852"/>
      <c r="G852"/>
      <c r="H852" s="678"/>
    </row>
    <row r="853" spans="1:8" s="16" customFormat="1">
      <c r="A853" s="678"/>
      <c r="B853"/>
      <c r="C853"/>
      <c r="D853"/>
      <c r="E853"/>
      <c r="F853"/>
      <c r="G853"/>
      <c r="H853" s="678"/>
    </row>
    <row r="854" spans="1:8" s="16" customFormat="1">
      <c r="A854" s="678"/>
      <c r="B854"/>
      <c r="C854"/>
      <c r="D854"/>
      <c r="E854"/>
      <c r="F854"/>
      <c r="G854"/>
      <c r="H854" s="678"/>
    </row>
    <row r="855" spans="1:8" s="16" customFormat="1">
      <c r="A855" s="678"/>
      <c r="B855"/>
      <c r="C855"/>
      <c r="D855"/>
      <c r="E855"/>
      <c r="F855"/>
      <c r="G855"/>
      <c r="H855" s="678"/>
    </row>
    <row r="856" spans="1:8" s="16" customFormat="1">
      <c r="A856" s="678"/>
      <c r="B856"/>
      <c r="C856"/>
      <c r="D856"/>
      <c r="E856"/>
      <c r="F856"/>
      <c r="G856"/>
      <c r="H856" s="678"/>
    </row>
    <row r="857" spans="1:8" s="16" customFormat="1">
      <c r="A857" s="678"/>
      <c r="B857"/>
      <c r="C857"/>
      <c r="D857"/>
      <c r="E857"/>
      <c r="F857"/>
      <c r="G857"/>
      <c r="H857" s="678"/>
    </row>
    <row r="858" spans="1:8" s="16" customFormat="1">
      <c r="A858" s="678"/>
      <c r="B858"/>
      <c r="C858"/>
      <c r="D858"/>
      <c r="E858"/>
      <c r="F858"/>
      <c r="G858"/>
      <c r="H858" s="678"/>
    </row>
    <row r="859" spans="1:8" s="16" customFormat="1">
      <c r="A859" s="678"/>
      <c r="B859"/>
      <c r="C859"/>
      <c r="D859"/>
      <c r="E859"/>
      <c r="F859"/>
      <c r="G859"/>
      <c r="H859" s="678"/>
    </row>
    <row r="860" spans="1:8" s="16" customFormat="1">
      <c r="A860" s="678"/>
      <c r="B860"/>
      <c r="C860"/>
      <c r="D860"/>
      <c r="E860"/>
      <c r="F860"/>
      <c r="G860"/>
      <c r="H860" s="678"/>
    </row>
    <row r="861" spans="1:8" s="16" customFormat="1">
      <c r="A861" s="678"/>
      <c r="B861"/>
      <c r="C861"/>
      <c r="D861"/>
      <c r="E861"/>
      <c r="F861"/>
      <c r="G861"/>
      <c r="H861" s="678"/>
    </row>
    <row r="862" spans="1:8" s="16" customFormat="1">
      <c r="A862" s="678"/>
      <c r="B862"/>
      <c r="C862"/>
      <c r="D862"/>
      <c r="E862"/>
      <c r="F862"/>
      <c r="G862"/>
      <c r="H862" s="678"/>
    </row>
    <row r="863" spans="1:8" s="16" customFormat="1">
      <c r="A863" s="678"/>
      <c r="B863"/>
      <c r="C863"/>
      <c r="D863"/>
      <c r="E863"/>
      <c r="F863"/>
      <c r="G863"/>
      <c r="H863" s="678"/>
    </row>
    <row r="864" spans="1:8" s="16" customFormat="1">
      <c r="A864" s="678"/>
      <c r="B864"/>
      <c r="C864"/>
      <c r="D864"/>
      <c r="E864"/>
      <c r="F864"/>
      <c r="G864"/>
      <c r="H864" s="678"/>
    </row>
    <row r="865" spans="1:8" s="16" customFormat="1">
      <c r="A865" s="678"/>
      <c r="B865"/>
      <c r="C865"/>
      <c r="D865"/>
      <c r="E865"/>
      <c r="F865"/>
      <c r="G865"/>
      <c r="H865" s="678"/>
    </row>
    <row r="866" spans="1:8" s="16" customFormat="1">
      <c r="A866" s="678"/>
      <c r="B866"/>
      <c r="C866"/>
      <c r="D866"/>
      <c r="E866"/>
      <c r="F866"/>
      <c r="G866"/>
      <c r="H866" s="678"/>
    </row>
    <row r="867" spans="1:8" s="16" customFormat="1">
      <c r="A867" s="678"/>
      <c r="B867"/>
      <c r="C867"/>
      <c r="D867"/>
      <c r="E867"/>
      <c r="F867"/>
      <c r="G867"/>
      <c r="H867" s="678"/>
    </row>
    <row r="868" spans="1:8" s="16" customFormat="1">
      <c r="A868" s="678"/>
      <c r="B868"/>
      <c r="C868"/>
      <c r="D868"/>
      <c r="E868"/>
      <c r="F868"/>
      <c r="G868"/>
      <c r="H868" s="678"/>
    </row>
    <row r="869" spans="1:8" s="16" customFormat="1">
      <c r="A869" s="678"/>
      <c r="B869"/>
      <c r="C869"/>
      <c r="D869"/>
      <c r="E869"/>
      <c r="F869"/>
      <c r="G869"/>
      <c r="H869" s="678"/>
    </row>
    <row r="870" spans="1:8" s="16" customFormat="1">
      <c r="A870" s="678"/>
      <c r="B870"/>
      <c r="C870"/>
      <c r="D870"/>
      <c r="E870"/>
      <c r="F870"/>
      <c r="G870"/>
      <c r="H870" s="678"/>
    </row>
    <row r="871" spans="1:8" s="16" customFormat="1">
      <c r="A871" s="678"/>
      <c r="B871"/>
      <c r="C871"/>
      <c r="D871"/>
      <c r="E871"/>
      <c r="F871"/>
      <c r="G871"/>
      <c r="H871" s="678"/>
    </row>
    <row r="872" spans="1:8" s="16" customFormat="1">
      <c r="A872" s="678"/>
      <c r="B872"/>
      <c r="C872"/>
      <c r="D872"/>
      <c r="E872"/>
      <c r="F872"/>
      <c r="G872"/>
      <c r="H872" s="678"/>
    </row>
    <row r="873" spans="1:8" s="16" customFormat="1">
      <c r="A873" s="678"/>
      <c r="B873"/>
      <c r="C873"/>
      <c r="D873"/>
      <c r="E873"/>
      <c r="F873"/>
      <c r="G873"/>
      <c r="H873" s="678"/>
    </row>
    <row r="874" spans="1:8" s="16" customFormat="1">
      <c r="A874" s="678"/>
      <c r="B874"/>
      <c r="C874"/>
      <c r="D874"/>
      <c r="E874"/>
      <c r="F874"/>
      <c r="G874"/>
      <c r="H874" s="678"/>
    </row>
    <row r="875" spans="1:8" s="16" customFormat="1">
      <c r="A875" s="678"/>
      <c r="B875"/>
      <c r="C875"/>
      <c r="D875"/>
      <c r="E875"/>
      <c r="F875"/>
      <c r="G875"/>
      <c r="H875" s="678"/>
    </row>
    <row r="876" spans="1:8" s="16" customFormat="1">
      <c r="A876" s="678"/>
      <c r="B876"/>
      <c r="C876"/>
      <c r="D876"/>
      <c r="E876"/>
      <c r="F876"/>
      <c r="G876"/>
      <c r="H876" s="678"/>
    </row>
    <row r="877" spans="1:8" s="16" customFormat="1">
      <c r="A877" s="678"/>
      <c r="B877"/>
      <c r="C877"/>
      <c r="D877"/>
      <c r="E877"/>
      <c r="F877"/>
      <c r="G877"/>
      <c r="H877" s="678"/>
    </row>
    <row r="878" spans="1:8" s="16" customFormat="1">
      <c r="A878" s="678"/>
      <c r="B878"/>
      <c r="C878"/>
      <c r="D878"/>
      <c r="E878"/>
      <c r="F878"/>
      <c r="G878"/>
      <c r="H878" s="678"/>
    </row>
    <row r="879" spans="1:8" s="16" customFormat="1">
      <c r="A879" s="678"/>
      <c r="B879"/>
      <c r="C879"/>
      <c r="D879"/>
      <c r="E879"/>
      <c r="F879"/>
      <c r="G879"/>
      <c r="H879" s="678"/>
    </row>
    <row r="880" spans="1:8" s="16" customFormat="1">
      <c r="A880" s="678"/>
      <c r="B880"/>
      <c r="C880"/>
      <c r="D880"/>
      <c r="E880"/>
      <c r="F880"/>
      <c r="G880"/>
      <c r="H880" s="678"/>
    </row>
    <row r="881" spans="1:8" s="16" customFormat="1">
      <c r="A881" s="678"/>
      <c r="B881"/>
      <c r="C881"/>
      <c r="D881"/>
      <c r="E881"/>
      <c r="F881"/>
      <c r="G881"/>
      <c r="H881" s="678"/>
    </row>
    <row r="882" spans="1:8" s="16" customFormat="1">
      <c r="A882" s="678"/>
      <c r="B882"/>
      <c r="C882"/>
      <c r="D882"/>
      <c r="E882"/>
      <c r="F882"/>
      <c r="G882"/>
      <c r="H882" s="678"/>
    </row>
    <row r="883" spans="1:8" s="16" customFormat="1">
      <c r="A883" s="678"/>
      <c r="B883"/>
      <c r="C883"/>
      <c r="D883"/>
      <c r="E883"/>
      <c r="F883"/>
      <c r="G883"/>
      <c r="H883" s="678"/>
    </row>
    <row r="884" spans="1:8" s="16" customFormat="1">
      <c r="A884" s="678"/>
      <c r="B884"/>
      <c r="C884"/>
      <c r="D884"/>
      <c r="E884"/>
      <c r="F884"/>
      <c r="G884"/>
      <c r="H884" s="678"/>
    </row>
    <row r="885" spans="1:8" s="16" customFormat="1">
      <c r="A885" s="678"/>
      <c r="B885"/>
      <c r="C885"/>
      <c r="D885"/>
      <c r="E885"/>
      <c r="F885"/>
      <c r="G885"/>
      <c r="H885" s="678"/>
    </row>
    <row r="886" spans="1:8" s="16" customFormat="1">
      <c r="A886" s="678"/>
      <c r="B886"/>
      <c r="C886"/>
      <c r="D886"/>
      <c r="E886"/>
      <c r="F886"/>
      <c r="G886"/>
      <c r="H886" s="678"/>
    </row>
    <row r="887" spans="1:8" s="16" customFormat="1">
      <c r="A887" s="678"/>
      <c r="B887"/>
      <c r="C887"/>
      <c r="D887"/>
      <c r="E887"/>
      <c r="F887"/>
      <c r="G887"/>
      <c r="H887" s="678"/>
    </row>
    <row r="888" spans="1:8" s="16" customFormat="1">
      <c r="A888" s="678"/>
      <c r="B888"/>
      <c r="C888"/>
      <c r="D888"/>
      <c r="E888"/>
      <c r="F888"/>
      <c r="G888"/>
      <c r="H888" s="678"/>
    </row>
    <row r="889" spans="1:8" s="16" customFormat="1">
      <c r="A889" s="678"/>
      <c r="B889"/>
      <c r="C889"/>
      <c r="D889"/>
      <c r="E889"/>
      <c r="F889"/>
      <c r="G889"/>
      <c r="H889" s="678"/>
    </row>
    <row r="890" spans="1:8" s="16" customFormat="1">
      <c r="A890" s="678"/>
      <c r="B890"/>
      <c r="C890"/>
      <c r="D890"/>
      <c r="E890"/>
      <c r="F890"/>
      <c r="G890"/>
      <c r="H890" s="678"/>
    </row>
    <row r="891" spans="1:8" s="16" customFormat="1">
      <c r="A891" s="678"/>
      <c r="B891"/>
      <c r="C891"/>
      <c r="D891"/>
      <c r="E891"/>
      <c r="F891"/>
      <c r="G891"/>
      <c r="H891" s="678"/>
    </row>
    <row r="892" spans="1:8" s="16" customFormat="1">
      <c r="A892" s="678"/>
      <c r="B892"/>
      <c r="C892"/>
      <c r="D892"/>
      <c r="E892"/>
      <c r="F892"/>
      <c r="G892"/>
      <c r="H892" s="678"/>
    </row>
    <row r="893" spans="1:8" s="16" customFormat="1">
      <c r="A893" s="678"/>
      <c r="B893"/>
      <c r="C893"/>
      <c r="D893"/>
      <c r="E893"/>
      <c r="F893"/>
      <c r="G893"/>
      <c r="H893" s="678"/>
    </row>
    <row r="894" spans="1:8" s="16" customFormat="1">
      <c r="A894" s="678"/>
      <c r="B894"/>
      <c r="C894"/>
      <c r="D894"/>
      <c r="E894"/>
      <c r="F894"/>
      <c r="G894"/>
      <c r="H894" s="678"/>
    </row>
    <row r="895" spans="1:8" s="16" customFormat="1">
      <c r="A895" s="678"/>
      <c r="B895"/>
      <c r="C895"/>
      <c r="D895"/>
      <c r="E895"/>
      <c r="F895"/>
      <c r="G895"/>
      <c r="H895" s="678"/>
    </row>
    <row r="896" spans="1:8" s="16" customFormat="1">
      <c r="A896" s="678"/>
      <c r="B896"/>
      <c r="C896"/>
      <c r="D896"/>
      <c r="E896"/>
      <c r="F896"/>
      <c r="G896"/>
      <c r="H896" s="678"/>
    </row>
    <row r="897" spans="1:8" s="16" customFormat="1">
      <c r="A897" s="678"/>
      <c r="B897"/>
      <c r="C897"/>
      <c r="D897"/>
      <c r="E897"/>
      <c r="F897"/>
      <c r="G897"/>
      <c r="H897" s="678"/>
    </row>
    <row r="898" spans="1:8" s="16" customFormat="1">
      <c r="A898" s="678"/>
      <c r="B898"/>
      <c r="C898"/>
      <c r="D898"/>
      <c r="E898"/>
      <c r="F898"/>
      <c r="G898"/>
      <c r="H898" s="678"/>
    </row>
    <row r="899" spans="1:8" s="16" customFormat="1">
      <c r="A899" s="678"/>
      <c r="B899"/>
      <c r="C899"/>
      <c r="D899"/>
      <c r="E899"/>
      <c r="F899"/>
      <c r="G899"/>
      <c r="H899" s="678"/>
    </row>
    <row r="900" spans="1:8" s="16" customFormat="1">
      <c r="A900" s="678"/>
      <c r="B900"/>
      <c r="C900"/>
      <c r="D900"/>
      <c r="E900"/>
      <c r="F900"/>
      <c r="G900"/>
      <c r="H900" s="678"/>
    </row>
    <row r="901" spans="1:8" s="16" customFormat="1">
      <c r="A901" s="678"/>
      <c r="B901"/>
      <c r="C901"/>
      <c r="D901"/>
      <c r="E901"/>
      <c r="F901"/>
      <c r="G901"/>
      <c r="H901" s="678"/>
    </row>
    <row r="902" spans="1:8" s="16" customFormat="1">
      <c r="A902" s="678"/>
      <c r="B902"/>
      <c r="C902"/>
      <c r="D902"/>
      <c r="E902"/>
      <c r="F902"/>
      <c r="G902"/>
      <c r="H902" s="678"/>
    </row>
    <row r="903" spans="1:8" s="16" customFormat="1">
      <c r="A903" s="678"/>
      <c r="B903"/>
      <c r="C903"/>
      <c r="D903"/>
      <c r="E903"/>
      <c r="F903"/>
      <c r="G903"/>
      <c r="H903" s="678"/>
    </row>
    <row r="904" spans="1:8" s="16" customFormat="1">
      <c r="A904" s="678"/>
      <c r="B904"/>
      <c r="C904"/>
      <c r="D904"/>
      <c r="E904"/>
      <c r="F904"/>
      <c r="G904"/>
      <c r="H904" s="678"/>
    </row>
    <row r="905" spans="1:8" s="16" customFormat="1">
      <c r="A905" s="678"/>
      <c r="B905"/>
      <c r="C905"/>
      <c r="D905"/>
      <c r="E905"/>
      <c r="F905"/>
      <c r="G905"/>
      <c r="H905" s="678"/>
    </row>
    <row r="906" spans="1:8" s="16" customFormat="1">
      <c r="A906" s="678"/>
      <c r="B906"/>
      <c r="C906"/>
      <c r="D906"/>
      <c r="E906"/>
      <c r="F906"/>
      <c r="G906"/>
      <c r="H906" s="678"/>
    </row>
    <row r="907" spans="1:8" s="16" customFormat="1">
      <c r="A907" s="678"/>
      <c r="B907"/>
      <c r="C907"/>
      <c r="D907"/>
      <c r="E907"/>
      <c r="F907"/>
      <c r="G907"/>
      <c r="H907" s="678"/>
    </row>
    <row r="908" spans="1:8" s="16" customFormat="1">
      <c r="A908" s="678"/>
      <c r="B908"/>
      <c r="C908"/>
      <c r="D908"/>
      <c r="E908"/>
      <c r="F908"/>
      <c r="G908"/>
      <c r="H908" s="678"/>
    </row>
    <row r="909" spans="1:8" s="16" customFormat="1">
      <c r="A909" s="678"/>
      <c r="B909"/>
      <c r="C909"/>
      <c r="D909"/>
      <c r="E909"/>
      <c r="F909"/>
      <c r="G909"/>
      <c r="H909" s="678"/>
    </row>
    <row r="910" spans="1:8" s="16" customFormat="1">
      <c r="A910" s="678"/>
      <c r="B910"/>
      <c r="C910"/>
      <c r="D910"/>
      <c r="E910"/>
      <c r="F910"/>
      <c r="G910"/>
      <c r="H910" s="678"/>
    </row>
    <row r="911" spans="1:8" s="16" customFormat="1">
      <c r="A911" s="678"/>
      <c r="B911"/>
      <c r="C911"/>
      <c r="D911"/>
      <c r="E911"/>
      <c r="F911"/>
      <c r="G911"/>
      <c r="H911" s="678"/>
    </row>
    <row r="912" spans="1:8" s="16" customFormat="1">
      <c r="A912" s="678"/>
      <c r="B912"/>
      <c r="C912"/>
      <c r="D912"/>
      <c r="E912"/>
      <c r="F912"/>
      <c r="G912"/>
      <c r="H912" s="678"/>
    </row>
    <row r="913" spans="1:8" s="16" customFormat="1">
      <c r="A913" s="678"/>
      <c r="B913"/>
      <c r="C913"/>
      <c r="D913"/>
      <c r="E913"/>
      <c r="F913"/>
      <c r="G913"/>
      <c r="H913" s="678"/>
    </row>
    <row r="914" spans="1:8" s="16" customFormat="1">
      <c r="A914" s="678"/>
      <c r="B914"/>
      <c r="C914"/>
      <c r="D914"/>
      <c r="E914"/>
      <c r="F914"/>
      <c r="G914"/>
      <c r="H914" s="678"/>
    </row>
    <row r="915" spans="1:8" s="16" customFormat="1">
      <c r="A915" s="678"/>
      <c r="B915"/>
      <c r="C915"/>
      <c r="D915"/>
      <c r="E915"/>
      <c r="F915"/>
      <c r="G915"/>
      <c r="H915" s="678"/>
    </row>
    <row r="916" spans="1:8" s="16" customFormat="1">
      <c r="A916" s="678"/>
      <c r="B916"/>
      <c r="C916"/>
      <c r="D916"/>
      <c r="E916"/>
      <c r="F916"/>
      <c r="G916"/>
      <c r="H916" s="678"/>
    </row>
    <row r="917" spans="1:8" s="16" customFormat="1">
      <c r="A917" s="678"/>
      <c r="B917"/>
      <c r="C917"/>
      <c r="D917"/>
      <c r="E917"/>
      <c r="F917"/>
      <c r="G917"/>
      <c r="H917" s="678"/>
    </row>
    <row r="918" spans="1:8" s="16" customFormat="1">
      <c r="A918" s="678"/>
      <c r="B918"/>
      <c r="C918"/>
      <c r="D918"/>
      <c r="E918"/>
      <c r="F918"/>
      <c r="G918"/>
      <c r="H918" s="678"/>
    </row>
    <row r="919" spans="1:8" s="16" customFormat="1">
      <c r="A919" s="678"/>
      <c r="B919"/>
      <c r="C919"/>
      <c r="D919"/>
      <c r="E919"/>
      <c r="F919"/>
      <c r="G919"/>
      <c r="H919" s="678"/>
    </row>
    <row r="920" spans="1:8" s="16" customFormat="1">
      <c r="A920" s="678"/>
      <c r="B920"/>
      <c r="C920"/>
      <c r="D920"/>
      <c r="E920"/>
      <c r="F920"/>
      <c r="G920"/>
      <c r="H920" s="678"/>
    </row>
    <row r="921" spans="1:8" s="16" customFormat="1">
      <c r="A921" s="678"/>
      <c r="B921"/>
      <c r="C921"/>
      <c r="D921"/>
      <c r="E921"/>
      <c r="F921"/>
      <c r="G921"/>
      <c r="H921" s="678"/>
    </row>
    <row r="922" spans="1:8" s="16" customFormat="1">
      <c r="A922" s="678"/>
      <c r="B922"/>
      <c r="C922"/>
      <c r="D922"/>
      <c r="E922"/>
      <c r="F922"/>
      <c r="G922"/>
      <c r="H922" s="678"/>
    </row>
    <row r="923" spans="1:8" s="16" customFormat="1">
      <c r="A923" s="678"/>
      <c r="B923"/>
      <c r="C923"/>
      <c r="D923"/>
      <c r="E923"/>
      <c r="F923"/>
      <c r="G923"/>
      <c r="H923" s="678"/>
    </row>
    <row r="924" spans="1:8" s="16" customFormat="1">
      <c r="A924" s="678"/>
      <c r="B924"/>
      <c r="C924"/>
      <c r="D924"/>
      <c r="E924"/>
      <c r="F924"/>
      <c r="G924"/>
      <c r="H924" s="678"/>
    </row>
    <row r="925" spans="1:8" s="16" customFormat="1">
      <c r="A925" s="678"/>
      <c r="B925"/>
      <c r="C925"/>
      <c r="D925"/>
      <c r="E925"/>
      <c r="F925"/>
      <c r="G925"/>
      <c r="H925" s="678"/>
    </row>
    <row r="926" spans="1:8" s="16" customFormat="1">
      <c r="A926" s="678"/>
      <c r="B926"/>
      <c r="C926"/>
      <c r="D926"/>
      <c r="E926"/>
      <c r="F926"/>
      <c r="G926"/>
      <c r="H926" s="678"/>
    </row>
    <row r="927" spans="1:8" s="16" customFormat="1">
      <c r="A927" s="678"/>
      <c r="B927"/>
      <c r="C927"/>
      <c r="D927"/>
      <c r="E927"/>
      <c r="F927"/>
      <c r="G927"/>
      <c r="H927" s="678"/>
    </row>
    <row r="928" spans="1:8" s="16" customFormat="1">
      <c r="A928" s="678"/>
      <c r="B928"/>
      <c r="C928"/>
      <c r="D928"/>
      <c r="E928"/>
      <c r="F928"/>
      <c r="G928"/>
      <c r="H928" s="678"/>
    </row>
    <row r="929" spans="1:8" s="16" customFormat="1">
      <c r="A929" s="678"/>
      <c r="B929"/>
      <c r="C929"/>
      <c r="D929"/>
      <c r="E929"/>
      <c r="F929"/>
      <c r="G929"/>
      <c r="H929" s="678"/>
    </row>
    <row r="930" spans="1:8" s="16" customFormat="1">
      <c r="A930" s="678"/>
      <c r="B930"/>
      <c r="C930"/>
      <c r="D930"/>
      <c r="E930"/>
      <c r="F930"/>
      <c r="G930"/>
      <c r="H930" s="678"/>
    </row>
    <row r="931" spans="1:8" s="16" customFormat="1">
      <c r="A931" s="678"/>
      <c r="B931"/>
      <c r="C931"/>
      <c r="D931"/>
      <c r="E931"/>
      <c r="F931"/>
      <c r="G931"/>
      <c r="H931" s="678"/>
    </row>
    <row r="932" spans="1:8" s="16" customFormat="1">
      <c r="A932" s="678"/>
      <c r="B932"/>
      <c r="C932"/>
      <c r="D932"/>
      <c r="E932"/>
      <c r="F932"/>
      <c r="G932"/>
      <c r="H932" s="678"/>
    </row>
    <row r="933" spans="1:8" s="16" customFormat="1">
      <c r="A933" s="678"/>
      <c r="B933"/>
      <c r="C933"/>
      <c r="D933"/>
      <c r="E933"/>
      <c r="F933"/>
      <c r="G933"/>
      <c r="H933" s="678"/>
    </row>
    <row r="934" spans="1:8" s="16" customFormat="1">
      <c r="A934" s="678"/>
      <c r="B934"/>
      <c r="C934"/>
      <c r="D934"/>
      <c r="E934"/>
      <c r="F934"/>
      <c r="G934"/>
      <c r="H934" s="678"/>
    </row>
    <row r="935" spans="1:8" s="16" customFormat="1">
      <c r="A935" s="678"/>
      <c r="B935"/>
      <c r="C935"/>
      <c r="D935"/>
      <c r="E935"/>
      <c r="F935"/>
      <c r="G935"/>
      <c r="H935" s="678"/>
    </row>
    <row r="936" spans="1:8" s="16" customFormat="1">
      <c r="A936" s="678"/>
      <c r="B936"/>
      <c r="C936"/>
      <c r="D936"/>
      <c r="E936"/>
      <c r="F936"/>
      <c r="G936"/>
      <c r="H936" s="678"/>
    </row>
    <row r="937" spans="1:8" s="16" customFormat="1">
      <c r="A937" s="678"/>
      <c r="B937"/>
      <c r="C937"/>
      <c r="D937"/>
      <c r="E937"/>
      <c r="F937"/>
      <c r="G937"/>
      <c r="H937" s="678"/>
    </row>
    <row r="938" spans="1:8" s="16" customFormat="1">
      <c r="A938" s="678"/>
      <c r="B938"/>
      <c r="C938"/>
      <c r="D938"/>
      <c r="E938"/>
      <c r="F938"/>
      <c r="G938"/>
      <c r="H938" s="678"/>
    </row>
    <row r="939" spans="1:8" s="16" customFormat="1">
      <c r="A939" s="678"/>
      <c r="B939"/>
      <c r="C939"/>
      <c r="D939"/>
      <c r="E939"/>
      <c r="F939"/>
      <c r="G939"/>
      <c r="H939" s="678"/>
    </row>
    <row r="940" spans="1:8" s="16" customFormat="1">
      <c r="A940" s="678"/>
      <c r="B940"/>
      <c r="C940"/>
      <c r="D940"/>
      <c r="E940"/>
      <c r="F940"/>
      <c r="G940"/>
      <c r="H940" s="678"/>
    </row>
    <row r="941" spans="1:8" s="16" customFormat="1">
      <c r="A941" s="678"/>
      <c r="B941"/>
      <c r="C941"/>
      <c r="D941"/>
      <c r="E941"/>
      <c r="F941"/>
      <c r="G941"/>
      <c r="H941" s="678"/>
    </row>
    <row r="942" spans="1:8" s="16" customFormat="1">
      <c r="A942" s="678"/>
      <c r="B942"/>
      <c r="C942"/>
      <c r="D942"/>
      <c r="E942"/>
      <c r="F942"/>
      <c r="G942"/>
      <c r="H942" s="678"/>
    </row>
    <row r="943" spans="1:8" s="16" customFormat="1">
      <c r="A943" s="678"/>
      <c r="B943"/>
      <c r="C943"/>
      <c r="D943"/>
      <c r="E943"/>
      <c r="F943"/>
      <c r="G943"/>
      <c r="H943" s="678"/>
    </row>
    <row r="944" spans="1:8" s="16" customFormat="1">
      <c r="A944" s="678"/>
      <c r="B944"/>
      <c r="C944"/>
      <c r="D944"/>
      <c r="E944"/>
      <c r="F944"/>
      <c r="G944"/>
      <c r="H944" s="678"/>
    </row>
    <row r="945" spans="1:8" s="16" customFormat="1">
      <c r="A945" s="678"/>
      <c r="B945"/>
      <c r="C945"/>
      <c r="D945"/>
      <c r="E945"/>
      <c r="F945"/>
      <c r="G945"/>
      <c r="H945" s="678"/>
    </row>
    <row r="946" spans="1:8" s="16" customFormat="1">
      <c r="A946" s="678"/>
      <c r="B946"/>
      <c r="C946"/>
      <c r="D946"/>
      <c r="E946"/>
      <c r="F946"/>
      <c r="G946"/>
      <c r="H946" s="678"/>
    </row>
    <row r="947" spans="1:8" s="16" customFormat="1">
      <c r="A947" s="678"/>
      <c r="B947"/>
      <c r="C947"/>
      <c r="D947"/>
      <c r="E947"/>
      <c r="F947"/>
      <c r="G947"/>
      <c r="H947" s="678"/>
    </row>
    <row r="948" spans="1:8" s="16" customFormat="1">
      <c r="A948" s="678"/>
      <c r="B948"/>
      <c r="C948"/>
      <c r="D948"/>
      <c r="E948"/>
      <c r="F948"/>
      <c r="G948"/>
      <c r="H948" s="678"/>
    </row>
    <row r="949" spans="1:8" s="16" customFormat="1">
      <c r="A949" s="678"/>
      <c r="B949"/>
      <c r="C949"/>
      <c r="D949"/>
      <c r="E949"/>
      <c r="F949"/>
      <c r="G949"/>
      <c r="H949" s="678"/>
    </row>
    <row r="950" spans="1:8" s="16" customFormat="1">
      <c r="A950" s="678"/>
      <c r="B950"/>
      <c r="C950"/>
      <c r="D950"/>
      <c r="E950"/>
      <c r="F950"/>
      <c r="G950"/>
      <c r="H950" s="678"/>
    </row>
    <row r="951" spans="1:8" s="16" customFormat="1">
      <c r="A951" s="678"/>
      <c r="B951"/>
      <c r="C951"/>
      <c r="D951"/>
      <c r="E951"/>
      <c r="F951"/>
      <c r="G951"/>
      <c r="H951" s="678"/>
    </row>
    <row r="952" spans="1:8" s="16" customFormat="1">
      <c r="A952" s="678"/>
      <c r="B952"/>
      <c r="C952"/>
      <c r="D952"/>
      <c r="E952"/>
      <c r="F952"/>
      <c r="G952"/>
      <c r="H952" s="678"/>
    </row>
    <row r="953" spans="1:8" s="16" customFormat="1">
      <c r="A953" s="678"/>
      <c r="B953"/>
      <c r="C953"/>
      <c r="D953"/>
      <c r="E953"/>
      <c r="F953"/>
      <c r="G953"/>
      <c r="H953" s="678"/>
    </row>
    <row r="954" spans="1:8" s="16" customFormat="1">
      <c r="A954" s="678"/>
      <c r="B954"/>
      <c r="C954"/>
      <c r="D954"/>
      <c r="E954"/>
      <c r="F954"/>
      <c r="G954"/>
      <c r="H954" s="678"/>
    </row>
    <row r="955" spans="1:8" s="16" customFormat="1">
      <c r="A955" s="678"/>
      <c r="B955"/>
      <c r="C955"/>
      <c r="D955"/>
      <c r="E955"/>
      <c r="F955"/>
      <c r="G955"/>
      <c r="H955" s="678"/>
    </row>
    <row r="956" spans="1:8" s="16" customFormat="1">
      <c r="A956" s="678"/>
      <c r="B956"/>
      <c r="C956"/>
      <c r="D956"/>
      <c r="E956"/>
      <c r="F956"/>
      <c r="G956"/>
      <c r="H956" s="678"/>
    </row>
    <row r="957" spans="1:8" s="16" customFormat="1">
      <c r="A957" s="678"/>
      <c r="B957"/>
      <c r="C957"/>
      <c r="D957"/>
      <c r="E957"/>
      <c r="F957"/>
      <c r="G957"/>
      <c r="H957" s="678"/>
    </row>
    <row r="958" spans="1:8" s="16" customFormat="1">
      <c r="A958" s="678"/>
      <c r="B958"/>
      <c r="C958"/>
      <c r="D958"/>
      <c r="E958"/>
      <c r="F958"/>
      <c r="G958"/>
      <c r="H958" s="678"/>
    </row>
    <row r="959" spans="1:8" s="16" customFormat="1">
      <c r="A959" s="678"/>
      <c r="B959"/>
      <c r="C959"/>
      <c r="D959"/>
      <c r="E959"/>
      <c r="F959"/>
      <c r="G959"/>
      <c r="H959" s="678"/>
    </row>
    <row r="960" spans="1:8" s="16" customFormat="1">
      <c r="A960" s="678"/>
      <c r="B960"/>
      <c r="C960"/>
      <c r="D960"/>
      <c r="E960"/>
      <c r="F960"/>
      <c r="G960"/>
      <c r="H960" s="678"/>
    </row>
    <row r="961" spans="1:8" s="16" customFormat="1">
      <c r="A961" s="678"/>
      <c r="B961"/>
      <c r="C961"/>
      <c r="D961"/>
      <c r="E961"/>
      <c r="F961"/>
      <c r="G961"/>
      <c r="H961" s="678"/>
    </row>
    <row r="962" spans="1:8" s="16" customFormat="1">
      <c r="A962" s="678"/>
      <c r="B962"/>
      <c r="C962"/>
      <c r="D962"/>
      <c r="E962"/>
      <c r="F962"/>
      <c r="G962"/>
      <c r="H962" s="678"/>
    </row>
    <row r="963" spans="1:8" s="16" customFormat="1">
      <c r="A963" s="678"/>
      <c r="B963"/>
      <c r="C963"/>
      <c r="D963"/>
      <c r="E963"/>
      <c r="F963"/>
      <c r="G963"/>
      <c r="H963" s="678"/>
    </row>
    <row r="964" spans="1:8" s="16" customFormat="1">
      <c r="A964" s="678"/>
      <c r="B964"/>
      <c r="C964"/>
      <c r="D964"/>
      <c r="E964"/>
      <c r="F964"/>
      <c r="G964"/>
      <c r="H964" s="678"/>
    </row>
    <row r="965" spans="1:8" s="16" customFormat="1">
      <c r="A965" s="678"/>
      <c r="B965"/>
      <c r="C965"/>
      <c r="D965"/>
      <c r="E965"/>
      <c r="F965"/>
      <c r="G965"/>
      <c r="H965" s="678"/>
    </row>
    <row r="966" spans="1:8" s="16" customFormat="1">
      <c r="A966" s="678"/>
      <c r="B966"/>
      <c r="C966"/>
      <c r="D966"/>
      <c r="E966"/>
      <c r="F966"/>
      <c r="G966"/>
      <c r="H966" s="678"/>
    </row>
    <row r="967" spans="1:8" s="16" customFormat="1">
      <c r="A967" s="678"/>
      <c r="B967"/>
      <c r="C967"/>
      <c r="D967"/>
      <c r="E967"/>
      <c r="F967"/>
      <c r="G967"/>
      <c r="H967" s="678"/>
    </row>
    <row r="968" spans="1:8" s="16" customFormat="1">
      <c r="A968" s="678"/>
      <c r="B968"/>
      <c r="C968"/>
      <c r="D968"/>
      <c r="E968"/>
      <c r="F968"/>
      <c r="G968"/>
      <c r="H968" s="678"/>
    </row>
    <row r="969" spans="1:8" s="16" customFormat="1">
      <c r="A969" s="678"/>
      <c r="B969"/>
      <c r="C969"/>
      <c r="D969"/>
      <c r="E969"/>
      <c r="F969"/>
      <c r="G969"/>
      <c r="H969" s="678"/>
    </row>
    <row r="970" spans="1:8" s="16" customFormat="1">
      <c r="A970" s="678"/>
      <c r="B970"/>
      <c r="C970"/>
      <c r="D970"/>
      <c r="E970"/>
      <c r="F970"/>
      <c r="G970"/>
      <c r="H970" s="678"/>
    </row>
    <row r="971" spans="1:8" s="16" customFormat="1">
      <c r="A971" s="678"/>
      <c r="B971"/>
      <c r="C971"/>
      <c r="D971"/>
      <c r="E971"/>
      <c r="F971"/>
      <c r="G971"/>
      <c r="H971" s="678"/>
    </row>
    <row r="972" spans="1:8" s="16" customFormat="1">
      <c r="A972" s="678"/>
      <c r="B972"/>
      <c r="C972"/>
      <c r="D972"/>
      <c r="E972"/>
      <c r="F972"/>
      <c r="G972"/>
      <c r="H972" s="678"/>
    </row>
    <row r="973" spans="1:8" s="16" customFormat="1">
      <c r="A973" s="678"/>
      <c r="B973"/>
      <c r="C973"/>
      <c r="D973"/>
      <c r="E973"/>
      <c r="F973"/>
      <c r="G973"/>
      <c r="H973" s="678"/>
    </row>
    <row r="974" spans="1:8" s="16" customFormat="1">
      <c r="A974" s="678"/>
      <c r="B974"/>
      <c r="C974"/>
      <c r="D974"/>
      <c r="E974"/>
      <c r="F974"/>
      <c r="G974"/>
      <c r="H974" s="678"/>
    </row>
    <row r="975" spans="1:8" s="16" customFormat="1">
      <c r="A975" s="678"/>
      <c r="B975"/>
      <c r="C975"/>
      <c r="D975"/>
      <c r="E975"/>
      <c r="F975"/>
      <c r="G975"/>
      <c r="H975" s="678"/>
    </row>
    <row r="976" spans="1:8" s="16" customFormat="1">
      <c r="A976" s="678"/>
      <c r="B976"/>
      <c r="C976"/>
      <c r="D976"/>
      <c r="E976"/>
      <c r="F976"/>
      <c r="G976"/>
      <c r="H976" s="678"/>
    </row>
    <row r="977" spans="1:8" s="16" customFormat="1">
      <c r="A977" s="678"/>
      <c r="B977"/>
      <c r="C977"/>
      <c r="D977"/>
      <c r="E977"/>
      <c r="F977"/>
      <c r="G977"/>
      <c r="H977" s="678"/>
    </row>
    <row r="978" spans="1:8" s="16" customFormat="1">
      <c r="A978" s="678"/>
      <c r="B978"/>
      <c r="C978"/>
      <c r="D978"/>
      <c r="E978"/>
      <c r="F978"/>
      <c r="G978"/>
      <c r="H978" s="678"/>
    </row>
    <row r="979" spans="1:8" s="16" customFormat="1">
      <c r="A979" s="678"/>
      <c r="B979"/>
      <c r="C979"/>
      <c r="D979"/>
      <c r="E979"/>
      <c r="F979"/>
      <c r="G979"/>
      <c r="H979" s="678"/>
    </row>
    <row r="980" spans="1:8" s="16" customFormat="1">
      <c r="A980" s="678"/>
      <c r="B980"/>
      <c r="C980"/>
      <c r="D980"/>
      <c r="E980"/>
      <c r="F980"/>
      <c r="G980"/>
      <c r="H980" s="678"/>
    </row>
    <row r="981" spans="1:8" s="16" customFormat="1">
      <c r="A981" s="678"/>
      <c r="B981"/>
      <c r="C981"/>
      <c r="D981"/>
      <c r="E981"/>
      <c r="F981"/>
      <c r="G981"/>
      <c r="H981" s="678"/>
    </row>
    <row r="982" spans="1:8" s="16" customFormat="1">
      <c r="A982" s="678"/>
      <c r="B982"/>
      <c r="C982"/>
      <c r="D982"/>
      <c r="E982"/>
      <c r="F982"/>
      <c r="G982"/>
      <c r="H982" s="678"/>
    </row>
    <row r="983" spans="1:8" s="16" customFormat="1">
      <c r="A983" s="678"/>
      <c r="B983"/>
      <c r="C983"/>
      <c r="D983"/>
      <c r="E983"/>
      <c r="F983"/>
      <c r="G983"/>
      <c r="H983" s="678"/>
    </row>
    <row r="984" spans="1:8" s="16" customFormat="1">
      <c r="A984" s="678"/>
      <c r="B984"/>
      <c r="C984"/>
      <c r="D984"/>
      <c r="E984"/>
      <c r="F984"/>
      <c r="G984"/>
      <c r="H984" s="678"/>
    </row>
    <row r="985" spans="1:8" s="16" customFormat="1">
      <c r="A985" s="678"/>
      <c r="B985"/>
      <c r="C985"/>
      <c r="D985"/>
      <c r="E985"/>
      <c r="F985"/>
      <c r="G985"/>
      <c r="H985" s="678"/>
    </row>
    <row r="986" spans="1:8" s="16" customFormat="1">
      <c r="A986" s="678"/>
      <c r="B986"/>
      <c r="C986"/>
      <c r="D986"/>
      <c r="E986"/>
      <c r="F986"/>
      <c r="G986"/>
      <c r="H986" s="678"/>
    </row>
    <row r="987" spans="1:8" s="16" customFormat="1">
      <c r="A987" s="678"/>
      <c r="B987"/>
      <c r="C987"/>
      <c r="D987"/>
      <c r="E987"/>
      <c r="F987"/>
      <c r="G987"/>
      <c r="H987" s="678"/>
    </row>
    <row r="988" spans="1:8" s="16" customFormat="1">
      <c r="A988" s="678"/>
      <c r="B988"/>
      <c r="C988"/>
      <c r="D988"/>
      <c r="E988"/>
      <c r="F988"/>
      <c r="G988"/>
      <c r="H988" s="678"/>
    </row>
    <row r="989" spans="1:8" s="16" customFormat="1">
      <c r="A989" s="678"/>
      <c r="B989"/>
      <c r="C989"/>
      <c r="D989"/>
      <c r="E989"/>
      <c r="F989"/>
      <c r="G989"/>
      <c r="H989" s="678"/>
    </row>
    <row r="990" spans="1:8" s="16" customFormat="1">
      <c r="A990" s="678"/>
      <c r="B990"/>
      <c r="C990"/>
      <c r="D990"/>
      <c r="E990"/>
      <c r="F990"/>
      <c r="G990"/>
      <c r="H990" s="678"/>
    </row>
    <row r="991" spans="1:8" s="16" customFormat="1">
      <c r="A991" s="678"/>
      <c r="B991"/>
      <c r="C991"/>
      <c r="D991"/>
      <c r="E991"/>
      <c r="F991"/>
      <c r="G991"/>
      <c r="H991" s="678"/>
    </row>
    <row r="992" spans="1:8" s="16" customFormat="1">
      <c r="A992" s="678"/>
      <c r="B992"/>
      <c r="C992"/>
      <c r="D992"/>
      <c r="E992"/>
      <c r="F992"/>
      <c r="G992"/>
      <c r="H992" s="678"/>
    </row>
    <row r="993" spans="1:8" s="16" customFormat="1">
      <c r="A993" s="678"/>
      <c r="B993"/>
      <c r="C993"/>
      <c r="D993"/>
      <c r="E993"/>
      <c r="F993"/>
      <c r="G993"/>
      <c r="H993" s="678"/>
    </row>
    <row r="994" spans="1:8" s="16" customFormat="1">
      <c r="A994" s="678"/>
      <c r="B994"/>
      <c r="C994"/>
      <c r="D994"/>
      <c r="E994"/>
      <c r="F994"/>
      <c r="G994"/>
      <c r="H994" s="678"/>
    </row>
    <row r="995" spans="1:8" s="16" customFormat="1">
      <c r="A995" s="678"/>
      <c r="B995"/>
      <c r="C995"/>
      <c r="D995"/>
      <c r="E995"/>
      <c r="F995"/>
      <c r="G995"/>
      <c r="H995" s="678"/>
    </row>
    <row r="996" spans="1:8" s="16" customFormat="1">
      <c r="A996" s="678"/>
      <c r="B996"/>
      <c r="C996"/>
      <c r="D996"/>
      <c r="E996"/>
      <c r="F996"/>
      <c r="G996"/>
      <c r="H996" s="678"/>
    </row>
    <row r="997" spans="1:8" s="16" customFormat="1">
      <c r="A997" s="678"/>
      <c r="B997"/>
      <c r="C997"/>
      <c r="D997"/>
      <c r="E997"/>
      <c r="F997"/>
      <c r="G997"/>
      <c r="H997" s="678"/>
    </row>
    <row r="998" spans="1:8" s="16" customFormat="1">
      <c r="A998" s="678"/>
      <c r="B998"/>
      <c r="C998"/>
      <c r="D998"/>
      <c r="E998"/>
      <c r="F998"/>
      <c r="G998"/>
      <c r="H998" s="678"/>
    </row>
    <row r="999" spans="1:8" s="16" customFormat="1">
      <c r="A999" s="678"/>
      <c r="B999"/>
      <c r="C999"/>
      <c r="D999"/>
      <c r="E999"/>
      <c r="F999"/>
      <c r="G999"/>
      <c r="H999" s="678"/>
    </row>
    <row r="1000" spans="1:8" s="16" customFormat="1">
      <c r="A1000" s="678"/>
      <c r="B1000"/>
      <c r="C1000"/>
      <c r="D1000"/>
      <c r="E1000"/>
      <c r="F1000"/>
      <c r="G1000"/>
      <c r="H1000" s="678"/>
    </row>
    <row r="1001" spans="1:8" s="16" customFormat="1">
      <c r="A1001" s="678"/>
      <c r="B1001"/>
      <c r="C1001"/>
      <c r="D1001"/>
      <c r="E1001"/>
      <c r="F1001"/>
      <c r="G1001"/>
      <c r="H1001" s="678"/>
    </row>
    <row r="1002" spans="1:8" s="16" customFormat="1">
      <c r="A1002" s="678"/>
      <c r="B1002"/>
      <c r="C1002"/>
      <c r="D1002"/>
      <c r="E1002"/>
      <c r="F1002"/>
      <c r="G1002"/>
      <c r="H1002" s="678"/>
    </row>
    <row r="1003" spans="1:8" s="16" customFormat="1">
      <c r="A1003" s="678"/>
      <c r="B1003"/>
      <c r="C1003"/>
      <c r="D1003"/>
      <c r="E1003"/>
      <c r="F1003"/>
      <c r="G1003"/>
      <c r="H1003" s="678"/>
    </row>
    <row r="1004" spans="1:8" s="16" customFormat="1">
      <c r="A1004" s="678"/>
      <c r="B1004"/>
      <c r="C1004"/>
      <c r="D1004"/>
      <c r="E1004"/>
      <c r="F1004"/>
      <c r="G1004"/>
      <c r="H1004" s="678"/>
    </row>
    <row r="1005" spans="1:8" s="16" customFormat="1">
      <c r="A1005" s="678"/>
      <c r="B1005"/>
      <c r="C1005"/>
      <c r="D1005"/>
      <c r="E1005"/>
      <c r="F1005"/>
      <c r="G1005"/>
      <c r="H1005" s="678"/>
    </row>
    <row r="1006" spans="1:8" s="16" customFormat="1">
      <c r="A1006" s="678"/>
      <c r="B1006"/>
      <c r="C1006"/>
      <c r="D1006"/>
      <c r="E1006"/>
      <c r="F1006"/>
      <c r="G1006"/>
      <c r="H1006" s="678"/>
    </row>
    <row r="1007" spans="1:8" s="16" customFormat="1">
      <c r="A1007" s="678"/>
      <c r="B1007"/>
      <c r="C1007"/>
      <c r="D1007"/>
      <c r="E1007"/>
      <c r="F1007"/>
      <c r="G1007"/>
      <c r="H1007" s="678"/>
    </row>
    <row r="1008" spans="1:8" s="16" customFormat="1">
      <c r="A1008" s="678"/>
      <c r="B1008"/>
      <c r="C1008"/>
      <c r="D1008"/>
      <c r="E1008"/>
      <c r="F1008"/>
      <c r="G1008"/>
      <c r="H1008" s="678"/>
    </row>
    <row r="1009" spans="1:8" s="16" customFormat="1">
      <c r="A1009" s="678"/>
      <c r="B1009"/>
      <c r="C1009"/>
      <c r="D1009"/>
      <c r="E1009"/>
      <c r="F1009"/>
      <c r="G1009"/>
      <c r="H1009" s="678"/>
    </row>
    <row r="1010" spans="1:8" s="16" customFormat="1">
      <c r="A1010" s="678"/>
      <c r="B1010"/>
      <c r="C1010"/>
      <c r="D1010"/>
      <c r="E1010"/>
      <c r="F1010"/>
      <c r="G1010"/>
      <c r="H1010" s="678"/>
    </row>
    <row r="1011" spans="1:8" s="16" customFormat="1">
      <c r="A1011" s="678"/>
      <c r="B1011"/>
      <c r="C1011"/>
      <c r="D1011"/>
      <c r="E1011"/>
      <c r="F1011"/>
      <c r="G1011"/>
      <c r="H1011" s="678"/>
    </row>
    <row r="1012" spans="1:8" s="16" customFormat="1">
      <c r="A1012" s="678"/>
      <c r="B1012"/>
      <c r="C1012"/>
      <c r="D1012"/>
      <c r="E1012"/>
      <c r="F1012"/>
      <c r="G1012"/>
      <c r="H1012" s="678"/>
    </row>
    <row r="1013" spans="1:8" s="16" customFormat="1">
      <c r="A1013" s="678"/>
      <c r="B1013"/>
      <c r="C1013"/>
      <c r="D1013"/>
      <c r="E1013"/>
      <c r="F1013"/>
      <c r="G1013"/>
      <c r="H1013" s="678"/>
    </row>
    <row r="1014" spans="1:8" s="16" customFormat="1">
      <c r="A1014" s="678"/>
      <c r="B1014"/>
      <c r="C1014"/>
      <c r="D1014"/>
      <c r="E1014"/>
      <c r="F1014"/>
      <c r="G1014"/>
      <c r="H1014" s="678"/>
    </row>
    <row r="1015" spans="1:8" s="16" customFormat="1">
      <c r="A1015" s="678"/>
      <c r="B1015"/>
      <c r="C1015"/>
      <c r="D1015"/>
      <c r="E1015"/>
      <c r="F1015"/>
      <c r="G1015"/>
      <c r="H1015" s="678"/>
    </row>
    <row r="1016" spans="1:8" s="16" customFormat="1">
      <c r="A1016" s="678"/>
      <c r="B1016"/>
      <c r="C1016"/>
      <c r="D1016"/>
      <c r="E1016"/>
      <c r="F1016"/>
      <c r="G1016"/>
      <c r="H1016" s="678"/>
    </row>
    <row r="1017" spans="1:8" s="16" customFormat="1">
      <c r="A1017" s="678"/>
      <c r="B1017"/>
      <c r="C1017"/>
      <c r="D1017"/>
      <c r="E1017"/>
      <c r="F1017"/>
      <c r="G1017"/>
      <c r="H1017" s="678"/>
    </row>
    <row r="1018" spans="1:8" s="16" customFormat="1">
      <c r="A1018" s="678"/>
      <c r="B1018"/>
      <c r="C1018"/>
      <c r="D1018"/>
      <c r="E1018"/>
      <c r="F1018"/>
      <c r="G1018"/>
      <c r="H1018" s="678"/>
    </row>
    <row r="1019" spans="1:8" s="16" customFormat="1">
      <c r="A1019" s="678"/>
      <c r="B1019"/>
      <c r="C1019"/>
      <c r="D1019"/>
      <c r="E1019"/>
      <c r="F1019"/>
      <c r="G1019"/>
      <c r="H1019" s="678"/>
    </row>
    <row r="1020" spans="1:8" s="16" customFormat="1">
      <c r="A1020" s="678"/>
      <c r="B1020"/>
      <c r="C1020"/>
      <c r="D1020"/>
      <c r="E1020"/>
      <c r="F1020"/>
      <c r="G1020"/>
      <c r="H1020" s="678"/>
    </row>
    <row r="1021" spans="1:8" s="16" customFormat="1">
      <c r="A1021" s="678"/>
      <c r="B1021"/>
      <c r="C1021"/>
      <c r="D1021"/>
      <c r="E1021"/>
      <c r="F1021"/>
      <c r="G1021"/>
      <c r="H1021" s="678"/>
    </row>
    <row r="1022" spans="1:8" s="16" customFormat="1">
      <c r="A1022" s="678"/>
      <c r="B1022"/>
      <c r="C1022"/>
      <c r="D1022"/>
      <c r="E1022"/>
      <c r="F1022"/>
      <c r="G1022"/>
      <c r="H1022" s="678"/>
    </row>
    <row r="1023" spans="1:8" s="16" customFormat="1">
      <c r="A1023" s="678"/>
      <c r="B1023"/>
      <c r="C1023"/>
      <c r="D1023"/>
      <c r="E1023"/>
      <c r="F1023"/>
      <c r="G1023"/>
      <c r="H1023" s="678"/>
    </row>
    <row r="1024" spans="1:8" s="16" customFormat="1">
      <c r="A1024" s="678"/>
      <c r="B1024"/>
      <c r="C1024"/>
      <c r="D1024"/>
      <c r="E1024"/>
      <c r="F1024"/>
      <c r="G1024"/>
      <c r="H1024" s="678"/>
    </row>
    <row r="1025" spans="1:8" s="16" customFormat="1">
      <c r="A1025" s="678"/>
      <c r="B1025"/>
      <c r="C1025"/>
      <c r="D1025"/>
      <c r="E1025"/>
      <c r="F1025"/>
      <c r="G1025"/>
      <c r="H1025" s="678"/>
    </row>
    <row r="1026" spans="1:8" s="16" customFormat="1">
      <c r="A1026" s="678"/>
      <c r="B1026"/>
      <c r="C1026"/>
      <c r="D1026"/>
      <c r="E1026"/>
      <c r="F1026"/>
      <c r="G1026"/>
      <c r="H1026" s="678"/>
    </row>
    <row r="1027" spans="1:8" s="16" customFormat="1">
      <c r="A1027" s="678"/>
      <c r="B1027"/>
      <c r="C1027"/>
      <c r="D1027"/>
      <c r="E1027"/>
      <c r="F1027"/>
      <c r="G1027"/>
      <c r="H1027" s="678"/>
    </row>
    <row r="1028" spans="1:8" s="16" customFormat="1">
      <c r="A1028" s="678"/>
      <c r="B1028"/>
      <c r="C1028"/>
      <c r="D1028"/>
      <c r="E1028"/>
      <c r="F1028"/>
      <c r="G1028"/>
      <c r="H1028" s="678"/>
    </row>
    <row r="1029" spans="1:8" s="16" customFormat="1">
      <c r="A1029" s="678"/>
      <c r="B1029"/>
      <c r="C1029"/>
      <c r="D1029"/>
      <c r="E1029"/>
      <c r="F1029"/>
      <c r="G1029"/>
      <c r="H1029" s="678"/>
    </row>
    <row r="1030" spans="1:8" s="16" customFormat="1">
      <c r="A1030" s="678"/>
      <c r="B1030"/>
      <c r="C1030"/>
      <c r="D1030"/>
      <c r="E1030"/>
      <c r="F1030"/>
      <c r="G1030"/>
      <c r="H1030" s="678"/>
    </row>
    <row r="1031" spans="1:8" s="16" customFormat="1">
      <c r="A1031" s="678"/>
      <c r="B1031"/>
      <c r="C1031"/>
      <c r="D1031"/>
      <c r="E1031"/>
      <c r="F1031"/>
      <c r="G1031"/>
      <c r="H1031" s="678"/>
    </row>
    <row r="1032" spans="1:8" s="16" customFormat="1">
      <c r="A1032" s="678"/>
      <c r="B1032"/>
      <c r="C1032"/>
      <c r="D1032"/>
      <c r="E1032"/>
      <c r="F1032"/>
      <c r="G1032"/>
      <c r="H1032" s="678"/>
    </row>
    <row r="1033" spans="1:8" s="16" customFormat="1">
      <c r="A1033" s="678"/>
      <c r="B1033"/>
      <c r="C1033"/>
      <c r="D1033"/>
      <c r="E1033"/>
      <c r="F1033"/>
      <c r="G1033"/>
      <c r="H1033" s="678"/>
    </row>
    <row r="1034" spans="1:8" s="16" customFormat="1">
      <c r="A1034" s="678"/>
      <c r="B1034"/>
      <c r="C1034"/>
      <c r="D1034"/>
      <c r="E1034"/>
      <c r="F1034"/>
      <c r="G1034"/>
      <c r="H1034" s="678"/>
    </row>
    <row r="1035" spans="1:8" s="16" customFormat="1">
      <c r="A1035" s="678"/>
      <c r="B1035"/>
      <c r="C1035"/>
      <c r="D1035"/>
      <c r="E1035"/>
      <c r="F1035"/>
      <c r="G1035"/>
      <c r="H1035" s="678"/>
    </row>
    <row r="1036" spans="1:8" s="16" customFormat="1">
      <c r="A1036" s="678"/>
      <c r="B1036"/>
      <c r="C1036"/>
      <c r="D1036"/>
      <c r="E1036"/>
      <c r="F1036"/>
      <c r="G1036"/>
      <c r="H1036" s="678"/>
    </row>
    <row r="1037" spans="1:8" s="16" customFormat="1">
      <c r="A1037" s="678"/>
      <c r="B1037"/>
      <c r="C1037"/>
      <c r="D1037"/>
      <c r="E1037"/>
      <c r="F1037"/>
      <c r="G1037"/>
      <c r="H1037" s="678"/>
    </row>
    <row r="1038" spans="1:8" s="16" customFormat="1">
      <c r="A1038" s="678"/>
      <c r="B1038"/>
      <c r="C1038"/>
      <c r="D1038"/>
      <c r="E1038"/>
      <c r="F1038"/>
      <c r="G1038"/>
      <c r="H1038" s="678"/>
    </row>
    <row r="1039" spans="1:8" s="16" customFormat="1">
      <c r="A1039" s="678"/>
      <c r="B1039"/>
      <c r="C1039"/>
      <c r="D1039"/>
      <c r="E1039"/>
      <c r="F1039"/>
      <c r="G1039"/>
      <c r="H1039" s="678"/>
    </row>
    <row r="1040" spans="1:8" s="16" customFormat="1">
      <c r="A1040" s="678"/>
      <c r="B1040"/>
      <c r="C1040"/>
      <c r="D1040"/>
      <c r="E1040"/>
      <c r="F1040"/>
      <c r="G1040"/>
      <c r="H1040" s="678"/>
    </row>
    <row r="1041" spans="1:8" s="16" customFormat="1">
      <c r="A1041" s="678"/>
      <c r="B1041"/>
      <c r="C1041"/>
      <c r="D1041"/>
      <c r="E1041"/>
      <c r="F1041"/>
      <c r="G1041"/>
      <c r="H1041" s="678"/>
    </row>
    <row r="1042" spans="1:8" s="16" customFormat="1">
      <c r="A1042" s="678"/>
      <c r="B1042"/>
      <c r="C1042"/>
      <c r="D1042"/>
      <c r="E1042"/>
      <c r="F1042"/>
      <c r="G1042"/>
      <c r="H1042" s="678"/>
    </row>
    <row r="1043" spans="1:8" s="16" customFormat="1">
      <c r="A1043" s="678"/>
      <c r="B1043"/>
      <c r="C1043"/>
      <c r="D1043"/>
      <c r="E1043"/>
      <c r="F1043"/>
      <c r="G1043"/>
      <c r="H1043" s="678"/>
    </row>
    <row r="1044" spans="1:8" s="16" customFormat="1">
      <c r="A1044" s="678"/>
      <c r="B1044"/>
      <c r="C1044"/>
      <c r="D1044"/>
      <c r="E1044"/>
      <c r="F1044"/>
      <c r="G1044"/>
      <c r="H1044" s="678"/>
    </row>
    <row r="1045" spans="1:8" s="16" customFormat="1">
      <c r="A1045" s="678"/>
      <c r="B1045"/>
      <c r="C1045"/>
      <c r="D1045"/>
      <c r="E1045"/>
      <c r="F1045"/>
      <c r="G1045"/>
      <c r="H1045" s="678"/>
    </row>
    <row r="1046" spans="1:8" s="16" customFormat="1">
      <c r="A1046" s="678"/>
      <c r="B1046"/>
      <c r="C1046"/>
      <c r="D1046"/>
      <c r="E1046"/>
      <c r="F1046"/>
      <c r="G1046"/>
      <c r="H1046" s="678"/>
    </row>
    <row r="1047" spans="1:8" s="16" customFormat="1">
      <c r="A1047" s="678"/>
      <c r="B1047"/>
      <c r="C1047"/>
      <c r="D1047"/>
      <c r="E1047"/>
      <c r="F1047"/>
      <c r="G1047"/>
      <c r="H1047" s="678"/>
    </row>
    <row r="1048" spans="1:8" s="16" customFormat="1">
      <c r="A1048" s="678"/>
      <c r="B1048"/>
      <c r="C1048"/>
      <c r="D1048"/>
      <c r="E1048"/>
      <c r="F1048"/>
      <c r="G1048"/>
      <c r="H1048" s="678"/>
    </row>
    <row r="1049" spans="1:8" s="16" customFormat="1">
      <c r="A1049" s="678"/>
      <c r="B1049"/>
      <c r="C1049"/>
      <c r="D1049"/>
      <c r="E1049"/>
      <c r="F1049"/>
      <c r="G1049"/>
      <c r="H1049" s="678"/>
    </row>
    <row r="1050" spans="1:8" s="16" customFormat="1">
      <c r="A1050" s="678"/>
      <c r="B1050"/>
      <c r="C1050"/>
      <c r="D1050"/>
      <c r="E1050"/>
      <c r="F1050"/>
      <c r="G1050"/>
      <c r="H1050" s="678"/>
    </row>
    <row r="1051" spans="1:8" s="16" customFormat="1">
      <c r="A1051" s="678"/>
      <c r="B1051"/>
      <c r="C1051"/>
      <c r="D1051"/>
      <c r="E1051"/>
      <c r="F1051"/>
      <c r="G1051"/>
      <c r="H1051" s="678"/>
    </row>
    <row r="1052" spans="1:8" s="16" customFormat="1">
      <c r="A1052" s="678"/>
      <c r="B1052"/>
      <c r="C1052"/>
      <c r="D1052"/>
      <c r="E1052"/>
      <c r="F1052"/>
      <c r="G1052"/>
      <c r="H1052" s="678"/>
    </row>
    <row r="1053" spans="1:8" s="16" customFormat="1">
      <c r="A1053" s="678"/>
      <c r="B1053"/>
      <c r="C1053"/>
      <c r="D1053"/>
      <c r="E1053"/>
      <c r="F1053"/>
      <c r="G1053"/>
      <c r="H1053" s="678"/>
    </row>
    <row r="1054" spans="1:8" s="16" customFormat="1">
      <c r="A1054" s="678"/>
      <c r="B1054"/>
      <c r="C1054"/>
      <c r="D1054"/>
      <c r="E1054"/>
      <c r="F1054"/>
      <c r="G1054"/>
      <c r="H1054" s="678"/>
    </row>
    <row r="1055" spans="1:8" s="16" customFormat="1">
      <c r="A1055" s="678"/>
      <c r="B1055"/>
      <c r="C1055"/>
      <c r="D1055"/>
      <c r="E1055"/>
      <c r="F1055"/>
      <c r="G1055"/>
      <c r="H1055" s="678"/>
    </row>
    <row r="1056" spans="1:8" s="16" customFormat="1">
      <c r="A1056" s="678"/>
      <c r="B1056"/>
      <c r="C1056"/>
      <c r="D1056"/>
      <c r="E1056"/>
      <c r="F1056"/>
      <c r="G1056"/>
      <c r="H1056" s="678"/>
    </row>
    <row r="1057" spans="1:8" s="16" customFormat="1">
      <c r="A1057" s="678"/>
      <c r="B1057"/>
      <c r="C1057"/>
      <c r="D1057"/>
      <c r="E1057"/>
      <c r="F1057"/>
      <c r="G1057"/>
      <c r="H1057" s="678"/>
    </row>
    <row r="1058" spans="1:8" s="16" customFormat="1">
      <c r="A1058" s="678"/>
      <c r="B1058"/>
      <c r="C1058"/>
      <c r="D1058"/>
      <c r="E1058"/>
      <c r="F1058"/>
      <c r="G1058"/>
      <c r="H1058" s="678"/>
    </row>
    <row r="1059" spans="1:8" s="16" customFormat="1">
      <c r="A1059" s="678"/>
      <c r="B1059"/>
      <c r="C1059"/>
      <c r="D1059"/>
      <c r="E1059"/>
      <c r="F1059"/>
      <c r="G1059"/>
      <c r="H1059" s="678"/>
    </row>
    <row r="1060" spans="1:8" s="16" customFormat="1">
      <c r="A1060" s="678"/>
      <c r="B1060"/>
      <c r="C1060"/>
      <c r="D1060"/>
      <c r="E1060"/>
      <c r="F1060"/>
      <c r="G1060"/>
      <c r="H1060" s="678"/>
    </row>
    <row r="1061" spans="1:8" s="16" customFormat="1">
      <c r="A1061" s="678"/>
      <c r="B1061"/>
      <c r="C1061"/>
      <c r="D1061"/>
      <c r="E1061"/>
      <c r="F1061"/>
      <c r="G1061"/>
      <c r="H1061" s="678"/>
    </row>
    <row r="1062" spans="1:8" s="16" customFormat="1">
      <c r="A1062" s="678"/>
      <c r="B1062"/>
      <c r="C1062"/>
      <c r="D1062"/>
      <c r="E1062"/>
      <c r="F1062"/>
      <c r="G1062"/>
      <c r="H1062" s="678"/>
    </row>
    <row r="1063" spans="1:8" s="16" customFormat="1">
      <c r="A1063" s="678"/>
      <c r="B1063"/>
      <c r="C1063"/>
      <c r="D1063"/>
      <c r="E1063"/>
      <c r="F1063"/>
      <c r="G1063"/>
      <c r="H1063" s="678"/>
    </row>
    <row r="1064" spans="1:8" s="16" customFormat="1">
      <c r="A1064" s="678"/>
      <c r="B1064"/>
      <c r="C1064"/>
      <c r="D1064"/>
      <c r="E1064"/>
      <c r="F1064"/>
      <c r="G1064"/>
      <c r="H1064" s="678"/>
    </row>
    <row r="1065" spans="1:8" s="16" customFormat="1">
      <c r="A1065" s="678"/>
      <c r="B1065"/>
      <c r="C1065"/>
      <c r="D1065"/>
      <c r="E1065"/>
      <c r="F1065"/>
      <c r="G1065"/>
      <c r="H1065" s="678"/>
    </row>
    <row r="1066" spans="1:8" s="16" customFormat="1">
      <c r="A1066" s="678"/>
      <c r="B1066"/>
      <c r="C1066"/>
      <c r="D1066"/>
      <c r="E1066"/>
      <c r="F1066"/>
      <c r="G1066"/>
      <c r="H1066" s="678"/>
    </row>
    <row r="1067" spans="1:8" s="16" customFormat="1">
      <c r="A1067" s="678"/>
      <c r="B1067"/>
      <c r="C1067"/>
      <c r="D1067"/>
      <c r="E1067"/>
      <c r="F1067"/>
      <c r="G1067"/>
      <c r="H1067" s="678"/>
    </row>
    <row r="1068" spans="1:8" s="16" customFormat="1">
      <c r="A1068" s="678"/>
      <c r="B1068"/>
      <c r="C1068"/>
      <c r="D1068"/>
      <c r="E1068"/>
      <c r="F1068"/>
      <c r="G1068"/>
      <c r="H1068" s="678"/>
    </row>
    <row r="1069" spans="1:8" s="16" customFormat="1">
      <c r="A1069" s="678"/>
      <c r="B1069"/>
      <c r="C1069"/>
      <c r="D1069"/>
      <c r="E1069"/>
      <c r="F1069"/>
      <c r="G1069"/>
      <c r="H1069" s="678"/>
    </row>
    <row r="1070" spans="1:8" s="16" customFormat="1">
      <c r="A1070" s="678"/>
      <c r="B1070"/>
      <c r="C1070"/>
      <c r="D1070"/>
      <c r="E1070"/>
      <c r="F1070"/>
      <c r="G1070"/>
      <c r="H1070" s="678"/>
    </row>
    <row r="1071" spans="1:8" s="16" customFormat="1">
      <c r="A1071" s="678"/>
      <c r="B1071"/>
      <c r="C1071"/>
      <c r="D1071"/>
      <c r="E1071"/>
      <c r="F1071"/>
      <c r="G1071"/>
      <c r="H1071" s="678"/>
    </row>
    <row r="1072" spans="1:8" s="16" customFormat="1">
      <c r="A1072" s="678"/>
      <c r="B1072"/>
      <c r="C1072"/>
      <c r="D1072"/>
      <c r="E1072"/>
      <c r="F1072"/>
      <c r="G1072"/>
      <c r="H1072" s="678"/>
    </row>
    <row r="1073" spans="1:8" s="16" customFormat="1">
      <c r="A1073" s="678"/>
      <c r="B1073"/>
      <c r="C1073"/>
      <c r="D1073"/>
      <c r="E1073"/>
      <c r="F1073"/>
      <c r="G1073"/>
      <c r="H1073" s="678"/>
    </row>
    <row r="1074" spans="1:8" s="16" customFormat="1">
      <c r="A1074" s="678"/>
      <c r="B1074"/>
      <c r="C1074"/>
      <c r="D1074"/>
      <c r="E1074"/>
      <c r="F1074"/>
      <c r="G1074"/>
      <c r="H1074" s="678"/>
    </row>
    <row r="1075" spans="1:8" s="16" customFormat="1">
      <c r="A1075" s="678"/>
      <c r="B1075"/>
      <c r="C1075"/>
      <c r="D1075"/>
      <c r="E1075"/>
      <c r="F1075"/>
      <c r="G1075"/>
      <c r="H1075" s="678"/>
    </row>
    <row r="1076" spans="1:8" s="16" customFormat="1">
      <c r="A1076" s="678"/>
      <c r="B1076"/>
      <c r="C1076"/>
      <c r="D1076"/>
      <c r="E1076"/>
      <c r="F1076"/>
      <c r="G1076"/>
      <c r="H1076" s="678"/>
    </row>
    <row r="1077" spans="1:8" s="16" customFormat="1">
      <c r="A1077" s="678"/>
      <c r="B1077"/>
      <c r="C1077"/>
      <c r="D1077"/>
      <c r="E1077"/>
      <c r="F1077"/>
      <c r="G1077"/>
      <c r="H1077" s="678"/>
    </row>
    <row r="1078" spans="1:8" s="16" customFormat="1">
      <c r="A1078" s="678"/>
      <c r="B1078"/>
      <c r="C1078"/>
      <c r="D1078"/>
      <c r="E1078"/>
      <c r="F1078"/>
      <c r="G1078"/>
      <c r="H1078" s="678"/>
    </row>
    <row r="1079" spans="1:8" s="16" customFormat="1">
      <c r="A1079" s="678"/>
      <c r="B1079"/>
      <c r="C1079"/>
      <c r="D1079"/>
      <c r="E1079"/>
      <c r="F1079"/>
      <c r="G1079"/>
      <c r="H1079" s="678"/>
    </row>
    <row r="1080" spans="1:8" s="16" customFormat="1">
      <c r="A1080" s="678"/>
      <c r="B1080"/>
      <c r="C1080"/>
      <c r="D1080"/>
      <c r="E1080"/>
      <c r="F1080"/>
      <c r="G1080"/>
      <c r="H1080" s="678"/>
    </row>
    <row r="1081" spans="1:8" s="16" customFormat="1">
      <c r="A1081" s="678"/>
      <c r="B1081"/>
      <c r="C1081"/>
      <c r="D1081"/>
      <c r="E1081"/>
      <c r="F1081"/>
      <c r="G1081"/>
      <c r="H1081" s="678"/>
    </row>
    <row r="1082" spans="1:8" s="16" customFormat="1">
      <c r="A1082" s="678"/>
      <c r="B1082"/>
      <c r="C1082"/>
      <c r="D1082"/>
      <c r="E1082"/>
      <c r="F1082"/>
      <c r="G1082"/>
      <c r="H1082" s="678"/>
    </row>
    <row r="1083" spans="1:8" s="16" customFormat="1">
      <c r="A1083" s="678"/>
      <c r="B1083"/>
      <c r="C1083"/>
      <c r="D1083"/>
      <c r="E1083"/>
      <c r="F1083"/>
      <c r="G1083"/>
      <c r="H1083" s="678"/>
    </row>
    <row r="1084" spans="1:8" s="16" customFormat="1">
      <c r="A1084" s="678"/>
      <c r="B1084"/>
      <c r="C1084"/>
      <c r="D1084"/>
      <c r="E1084"/>
      <c r="F1084"/>
      <c r="G1084"/>
      <c r="H1084" s="678"/>
    </row>
    <row r="1085" spans="1:8" s="16" customFormat="1">
      <c r="A1085" s="678"/>
      <c r="B1085"/>
      <c r="C1085"/>
      <c r="D1085"/>
      <c r="E1085"/>
      <c r="F1085"/>
      <c r="G1085"/>
      <c r="H1085" s="678"/>
    </row>
    <row r="1086" spans="1:8" s="16" customFormat="1">
      <c r="A1086" s="678"/>
      <c r="B1086"/>
      <c r="C1086"/>
      <c r="D1086"/>
      <c r="E1086"/>
      <c r="F1086"/>
      <c r="G1086"/>
      <c r="H1086" s="678"/>
    </row>
    <row r="1087" spans="1:8" s="16" customFormat="1">
      <c r="A1087" s="678"/>
      <c r="B1087"/>
      <c r="C1087"/>
      <c r="D1087"/>
      <c r="E1087"/>
      <c r="F1087"/>
      <c r="G1087"/>
      <c r="H1087" s="678"/>
    </row>
    <row r="1088" spans="1:8" s="16" customFormat="1">
      <c r="A1088" s="678"/>
      <c r="B1088"/>
      <c r="C1088"/>
      <c r="D1088"/>
      <c r="E1088"/>
      <c r="F1088"/>
      <c r="G1088"/>
      <c r="H1088" s="678"/>
    </row>
    <row r="1089" spans="1:8" s="16" customFormat="1">
      <c r="A1089" s="678"/>
      <c r="B1089"/>
      <c r="C1089"/>
      <c r="D1089"/>
      <c r="E1089"/>
      <c r="F1089"/>
      <c r="G1089"/>
      <c r="H1089" s="678"/>
    </row>
    <row r="1090" spans="1:8" s="16" customFormat="1">
      <c r="A1090" s="678"/>
      <c r="B1090"/>
      <c r="C1090"/>
      <c r="D1090"/>
      <c r="E1090"/>
      <c r="F1090"/>
      <c r="G1090"/>
      <c r="H1090" s="678"/>
    </row>
    <row r="1091" spans="1:8" s="16" customFormat="1">
      <c r="A1091" s="678"/>
      <c r="B1091"/>
      <c r="C1091"/>
      <c r="D1091"/>
      <c r="E1091"/>
      <c r="F1091"/>
      <c r="G1091"/>
      <c r="H1091" s="678"/>
    </row>
    <row r="1092" spans="1:8" s="16" customFormat="1">
      <c r="A1092" s="678"/>
      <c r="B1092"/>
      <c r="C1092"/>
      <c r="D1092"/>
      <c r="E1092"/>
      <c r="F1092"/>
      <c r="G1092"/>
      <c r="H1092" s="678"/>
    </row>
    <row r="1093" spans="1:8" s="16" customFormat="1">
      <c r="A1093" s="678"/>
      <c r="B1093"/>
      <c r="C1093"/>
      <c r="D1093"/>
      <c r="E1093"/>
      <c r="F1093"/>
      <c r="G1093"/>
      <c r="H1093" s="678"/>
    </row>
    <row r="1094" spans="1:8" s="16" customFormat="1">
      <c r="A1094" s="678"/>
      <c r="B1094"/>
      <c r="C1094"/>
      <c r="D1094"/>
      <c r="E1094"/>
      <c r="F1094"/>
      <c r="G1094"/>
      <c r="H1094" s="678"/>
    </row>
    <row r="1095" spans="1:8" s="16" customFormat="1">
      <c r="A1095" s="678"/>
      <c r="B1095"/>
      <c r="C1095"/>
      <c r="D1095"/>
      <c r="E1095"/>
      <c r="F1095"/>
      <c r="G1095"/>
      <c r="H1095" s="678"/>
    </row>
    <row r="1096" spans="1:8" s="16" customFormat="1">
      <c r="A1096" s="678"/>
      <c r="B1096"/>
      <c r="C1096"/>
      <c r="D1096"/>
      <c r="E1096"/>
      <c r="F1096"/>
      <c r="G1096"/>
      <c r="H1096" s="678"/>
    </row>
    <row r="1097" spans="1:8" s="16" customFormat="1">
      <c r="A1097" s="678"/>
      <c r="B1097"/>
      <c r="C1097"/>
      <c r="D1097"/>
      <c r="E1097"/>
      <c r="F1097"/>
      <c r="G1097"/>
      <c r="H1097" s="678"/>
    </row>
    <row r="1098" spans="1:8" s="16" customFormat="1">
      <c r="A1098" s="678"/>
      <c r="B1098"/>
      <c r="C1098"/>
      <c r="D1098"/>
      <c r="E1098"/>
      <c r="F1098"/>
      <c r="G1098"/>
      <c r="H1098" s="678"/>
    </row>
    <row r="1099" spans="1:8" s="16" customFormat="1">
      <c r="A1099" s="678"/>
      <c r="B1099"/>
      <c r="C1099"/>
      <c r="D1099"/>
      <c r="E1099"/>
      <c r="F1099"/>
      <c r="G1099"/>
      <c r="H1099" s="678"/>
    </row>
    <row r="1100" spans="1:8" s="16" customFormat="1">
      <c r="A1100" s="678"/>
      <c r="B1100"/>
      <c r="C1100"/>
      <c r="D1100"/>
      <c r="E1100"/>
      <c r="F1100"/>
      <c r="G1100"/>
      <c r="H1100" s="678"/>
    </row>
    <row r="1101" spans="1:8" s="16" customFormat="1">
      <c r="A1101" s="678"/>
      <c r="B1101"/>
      <c r="C1101"/>
      <c r="D1101"/>
      <c r="E1101"/>
      <c r="F1101"/>
      <c r="G1101"/>
      <c r="H1101" s="678"/>
    </row>
    <row r="1102" spans="1:8" s="16" customFormat="1">
      <c r="A1102" s="678"/>
      <c r="B1102"/>
      <c r="C1102"/>
      <c r="D1102"/>
      <c r="E1102"/>
      <c r="F1102"/>
      <c r="G1102"/>
      <c r="H1102" s="678"/>
    </row>
    <row r="1103" spans="1:8" s="16" customFormat="1">
      <c r="A1103" s="678"/>
      <c r="B1103"/>
      <c r="C1103"/>
      <c r="D1103"/>
      <c r="E1103"/>
      <c r="F1103"/>
      <c r="G1103"/>
      <c r="H1103" s="678"/>
    </row>
    <row r="1104" spans="1:8" s="16" customFormat="1">
      <c r="A1104" s="678"/>
      <c r="B1104"/>
      <c r="C1104"/>
      <c r="D1104"/>
      <c r="E1104"/>
      <c r="F1104"/>
      <c r="G1104"/>
      <c r="H1104" s="678"/>
    </row>
    <row r="1105" spans="1:8" s="16" customFormat="1">
      <c r="A1105" s="678"/>
      <c r="B1105"/>
      <c r="C1105"/>
      <c r="D1105"/>
      <c r="E1105"/>
      <c r="F1105"/>
      <c r="G1105"/>
      <c r="H1105" s="678"/>
    </row>
    <row r="1106" spans="1:8" s="16" customFormat="1">
      <c r="A1106" s="678"/>
      <c r="B1106"/>
      <c r="C1106"/>
      <c r="D1106"/>
      <c r="E1106"/>
      <c r="F1106"/>
      <c r="G1106"/>
      <c r="H1106" s="678"/>
    </row>
    <row r="1107" spans="1:8" s="16" customFormat="1">
      <c r="A1107" s="678"/>
      <c r="B1107"/>
      <c r="C1107"/>
      <c r="D1107"/>
      <c r="E1107"/>
      <c r="F1107"/>
      <c r="G1107"/>
      <c r="H1107" s="678"/>
    </row>
    <row r="1108" spans="1:8" s="16" customFormat="1">
      <c r="A1108" s="678"/>
      <c r="B1108"/>
      <c r="C1108"/>
      <c r="D1108"/>
      <c r="E1108"/>
      <c r="F1108"/>
      <c r="G1108"/>
      <c r="H1108" s="678"/>
    </row>
    <row r="1109" spans="1:8" s="16" customFormat="1">
      <c r="A1109" s="678"/>
      <c r="B1109"/>
      <c r="C1109"/>
      <c r="D1109"/>
      <c r="E1109"/>
      <c r="F1109"/>
      <c r="G1109"/>
      <c r="H1109" s="678"/>
    </row>
    <row r="1110" spans="1:8" s="16" customFormat="1">
      <c r="A1110" s="678"/>
      <c r="B1110"/>
      <c r="C1110"/>
      <c r="D1110"/>
      <c r="E1110"/>
      <c r="F1110"/>
      <c r="G1110"/>
      <c r="H1110" s="678"/>
    </row>
    <row r="1111" spans="1:8" s="16" customFormat="1">
      <c r="A1111" s="678"/>
      <c r="B1111"/>
      <c r="C1111"/>
      <c r="D1111"/>
      <c r="E1111"/>
      <c r="F1111"/>
      <c r="G1111"/>
      <c r="H1111" s="678"/>
    </row>
    <row r="1112" spans="1:8" s="16" customFormat="1">
      <c r="A1112" s="678"/>
      <c r="B1112"/>
      <c r="C1112"/>
      <c r="D1112"/>
      <c r="E1112"/>
      <c r="F1112"/>
      <c r="G1112"/>
      <c r="H1112" s="678"/>
    </row>
    <row r="1113" spans="1:8" s="16" customFormat="1">
      <c r="A1113" s="678"/>
      <c r="B1113"/>
      <c r="C1113"/>
      <c r="D1113"/>
      <c r="E1113"/>
      <c r="F1113"/>
      <c r="G1113"/>
      <c r="H1113" s="678"/>
    </row>
    <row r="1114" spans="1:8" s="16" customFormat="1">
      <c r="A1114" s="678"/>
      <c r="B1114"/>
      <c r="C1114"/>
      <c r="D1114"/>
      <c r="E1114"/>
      <c r="F1114"/>
      <c r="G1114"/>
      <c r="H1114" s="678"/>
    </row>
    <row r="1115" spans="1:8" s="16" customFormat="1">
      <c r="A1115" s="678"/>
      <c r="B1115"/>
      <c r="C1115"/>
      <c r="D1115"/>
      <c r="E1115"/>
      <c r="F1115"/>
      <c r="G1115"/>
      <c r="H1115" s="678"/>
    </row>
    <row r="1116" spans="1:8" s="16" customFormat="1">
      <c r="A1116" s="678"/>
      <c r="B1116"/>
      <c r="C1116"/>
      <c r="D1116"/>
      <c r="E1116"/>
      <c r="F1116"/>
      <c r="G1116"/>
      <c r="H1116" s="678"/>
    </row>
    <row r="1117" spans="1:8" s="16" customFormat="1">
      <c r="A1117" s="678"/>
      <c r="B1117"/>
      <c r="C1117"/>
      <c r="D1117"/>
      <c r="E1117"/>
      <c r="F1117"/>
      <c r="G1117"/>
      <c r="H1117" s="678"/>
    </row>
    <row r="1118" spans="1:8" s="16" customFormat="1">
      <c r="A1118" s="678"/>
      <c r="B1118"/>
      <c r="C1118"/>
      <c r="D1118"/>
      <c r="E1118"/>
      <c r="F1118"/>
      <c r="G1118"/>
      <c r="H1118" s="678"/>
    </row>
    <row r="1119" spans="1:8" s="16" customFormat="1">
      <c r="A1119" s="678"/>
      <c r="B1119"/>
      <c r="C1119"/>
      <c r="D1119"/>
      <c r="E1119"/>
      <c r="F1119"/>
      <c r="G1119"/>
      <c r="H1119" s="678"/>
    </row>
    <row r="1120" spans="1:8" s="16" customFormat="1">
      <c r="A1120" s="678"/>
      <c r="B1120"/>
      <c r="C1120"/>
      <c r="D1120"/>
      <c r="E1120"/>
      <c r="F1120"/>
      <c r="G1120"/>
      <c r="H1120" s="678"/>
    </row>
    <row r="1121" spans="1:8" s="16" customFormat="1">
      <c r="A1121" s="678"/>
      <c r="B1121"/>
      <c r="C1121"/>
      <c r="D1121"/>
      <c r="E1121"/>
      <c r="F1121"/>
      <c r="G1121"/>
      <c r="H1121" s="678"/>
    </row>
    <row r="1122" spans="1:8" s="16" customFormat="1">
      <c r="A1122" s="678"/>
      <c r="B1122"/>
      <c r="C1122"/>
      <c r="D1122"/>
      <c r="E1122"/>
      <c r="F1122"/>
      <c r="G1122"/>
      <c r="H1122" s="678"/>
    </row>
    <row r="1123" spans="1:8" s="16" customFormat="1">
      <c r="A1123" s="678"/>
      <c r="B1123"/>
      <c r="C1123"/>
      <c r="D1123"/>
      <c r="E1123"/>
      <c r="F1123"/>
      <c r="G1123"/>
      <c r="H1123" s="678"/>
    </row>
  </sheetData>
  <dataConsolidate/>
  <mergeCells count="1">
    <mergeCell ref="A3:A4"/>
  </mergeCells>
  <phoneticPr fontId="0" type="noConversion"/>
  <printOptions horizontalCentered="1"/>
  <pageMargins left="0.39370078740157483" right="0.3" top="0.5" bottom="0.39370078740157483" header="0.25" footer="0.51181102362204722"/>
  <pageSetup paperSize="9" scale="60" orientation="landscape" r:id="rId1"/>
  <headerFooter alignWithMargins="0">
    <oddFooter>&amp;RPage &amp;P</oddFooter>
  </headerFooter>
  <colBreaks count="1" manualBreakCount="1">
    <brk id="8" max="1048575" man="1"/>
  </colBreaks>
  <ignoredErrors>
    <ignoredError sqref="B10:H10 H5:H8 B8:G8 B5:G5" unlockedFormula="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_5_IET">
    <pageSetUpPr fitToPage="1"/>
  </sheetPr>
  <dimension ref="A1:BE61"/>
  <sheetViews>
    <sheetView showGridLines="0" zoomScale="70" zoomScaleNormal="25" workbookViewId="0">
      <selection activeCell="B11" sqref="B11"/>
    </sheetView>
  </sheetViews>
  <sheetFormatPr defaultColWidth="12" defaultRowHeight="15.6"/>
  <cols>
    <col min="1" max="1" width="42.33203125" customWidth="1"/>
    <col min="2" max="2" width="53" customWidth="1"/>
    <col min="3" max="5" width="21.6640625" customWidth="1"/>
    <col min="6" max="6" width="21.6640625" hidden="1" customWidth="1"/>
    <col min="7" max="7" width="20.33203125" customWidth="1"/>
    <col min="8" max="9" width="33.109375" customWidth="1"/>
    <col min="10" max="10" width="28.33203125" style="68" customWidth="1"/>
    <col min="11" max="29" width="5.44140625" customWidth="1"/>
    <col min="30" max="30" width="8.77734375" customWidth="1"/>
    <col min="31" max="56" width="5.44140625" customWidth="1"/>
  </cols>
  <sheetData>
    <row r="1" spans="1:57" ht="40.200000000000003" customHeight="1" thickBot="1">
      <c r="A1" s="115" t="str">
        <f>Dictionary!$D$963</f>
        <v>E1 - Специфические разработки продукт-процесс (SET)</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7"/>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row>
    <row r="2" spans="1:57" ht="19.5" customHeight="1">
      <c r="A2" s="19" t="str">
        <f>Dictionary!$D$964</f>
        <v>Принимаются в расчет только затраты между Номинацией Пилота проекта и Соглашением  на производство</v>
      </c>
      <c r="B2" s="20"/>
      <c r="C2" s="20"/>
      <c r="D2" s="20"/>
      <c r="E2" s="20"/>
      <c r="F2" s="20"/>
      <c r="G2" s="20"/>
      <c r="H2" s="20"/>
      <c r="I2" s="20"/>
      <c r="J2" s="83"/>
      <c r="K2" s="20"/>
      <c r="L2" s="20"/>
      <c r="M2" s="20"/>
      <c r="N2" s="20"/>
      <c r="O2" s="20"/>
      <c r="P2" s="20"/>
      <c r="Q2" s="20"/>
      <c r="R2" s="20"/>
      <c r="S2" s="21"/>
      <c r="T2" s="21"/>
      <c r="U2" s="21"/>
      <c r="V2" s="21"/>
      <c r="W2" s="21"/>
      <c r="X2" s="21"/>
      <c r="Y2" s="21"/>
      <c r="Z2" s="21"/>
      <c r="AA2" s="21"/>
      <c r="AB2" s="21"/>
      <c r="AC2" s="21"/>
      <c r="AD2" s="21"/>
      <c r="AE2" s="21"/>
      <c r="AF2" s="21"/>
      <c r="AG2" s="21"/>
      <c r="AH2" s="21"/>
      <c r="AI2" s="21"/>
      <c r="AJ2" s="21"/>
      <c r="AK2" s="21"/>
      <c r="AL2" s="21"/>
      <c r="AM2" s="21"/>
    </row>
    <row r="3" spans="1:57" ht="19.5" customHeight="1">
      <c r="A3" s="108"/>
      <c r="B3" s="20"/>
      <c r="C3" s="20"/>
      <c r="D3" s="20"/>
      <c r="E3" s="20"/>
      <c r="F3" s="20"/>
      <c r="G3" s="20"/>
      <c r="H3" s="20"/>
      <c r="I3" s="20"/>
      <c r="J3" s="83"/>
      <c r="K3" s="20"/>
      <c r="L3" s="20"/>
      <c r="M3" s="20"/>
      <c r="N3" s="20"/>
      <c r="O3" s="20"/>
      <c r="P3" s="20"/>
      <c r="Q3" s="20"/>
      <c r="R3" s="20"/>
      <c r="S3" s="21"/>
      <c r="T3" s="21"/>
      <c r="U3" s="21"/>
      <c r="V3" s="21"/>
      <c r="W3" s="21"/>
      <c r="X3" s="21"/>
      <c r="Y3" s="21"/>
      <c r="Z3" s="21"/>
      <c r="AA3" s="21"/>
      <c r="AB3" s="21"/>
      <c r="AC3" s="21"/>
      <c r="AD3" s="21"/>
      <c r="AE3" s="21"/>
      <c r="AF3" s="21"/>
      <c r="AG3" s="21"/>
      <c r="AH3" s="21"/>
      <c r="AI3" s="21"/>
      <c r="AJ3" s="21"/>
      <c r="AK3" s="21"/>
      <c r="AL3" s="21"/>
      <c r="AM3" s="21"/>
    </row>
    <row r="4" spans="1:57" ht="21" customHeight="1">
      <c r="A4" s="1989" t="str">
        <f>Dictionary!$D$965</f>
        <v>Кол-во часов, соответствующее 1 человеку(полная занятость)</v>
      </c>
      <c r="B4" s="1990"/>
      <c r="C4" s="1312"/>
      <c r="D4" s="12" t="s">
        <v>4272</v>
      </c>
      <c r="E4" s="12"/>
      <c r="F4" s="12"/>
      <c r="G4" s="22"/>
      <c r="H4" s="22"/>
      <c r="I4" s="22"/>
      <c r="V4" s="23"/>
      <c r="W4" s="23"/>
      <c r="X4" s="23"/>
      <c r="Y4" s="23"/>
      <c r="Z4" s="23"/>
      <c r="AA4" s="23"/>
      <c r="AB4" s="23"/>
      <c r="AC4" s="23"/>
      <c r="AD4" s="23"/>
      <c r="AE4" s="23"/>
      <c r="AF4" s="23"/>
      <c r="AG4" s="23"/>
      <c r="AH4" s="23"/>
      <c r="AI4" s="23"/>
      <c r="AJ4" s="23"/>
      <c r="AK4" s="23"/>
      <c r="AL4" s="23"/>
      <c r="AM4" s="23"/>
      <c r="AN4" s="23"/>
      <c r="AO4" s="23"/>
      <c r="AP4" s="23"/>
      <c r="AQ4" s="23"/>
      <c r="AR4" s="23"/>
      <c r="AS4" s="23"/>
    </row>
    <row r="5" spans="1:57" ht="12.75" customHeight="1" thickBot="1">
      <c r="A5" s="22"/>
      <c r="B5" s="22"/>
      <c r="C5" s="22"/>
      <c r="D5" s="22"/>
      <c r="E5" s="22"/>
      <c r="F5" s="22"/>
      <c r="G5" s="22"/>
      <c r="H5" s="22"/>
      <c r="I5" s="22"/>
    </row>
    <row r="6" spans="1:57" ht="24" customHeight="1" thickBot="1">
      <c r="A6" s="164" t="str">
        <f>CONCATENATE(Dictionary!$D$966," ",Dictionary!$D$969)</f>
        <v>E1A - Часы работы инженерии (специфическое к проекту)</v>
      </c>
      <c r="B6" s="165"/>
      <c r="C6" s="165"/>
      <c r="D6" s="165"/>
      <c r="E6" s="165"/>
      <c r="F6" s="165"/>
      <c r="G6" s="165"/>
      <c r="H6" s="166"/>
      <c r="I6" s="166"/>
      <c r="J6" s="167"/>
      <c r="K6" s="173" t="str">
        <f>Dictionary!$D$1008</f>
        <v>Рабочий план в соответствии с планнингом проекта (cм. RFQ)</v>
      </c>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4"/>
    </row>
    <row r="7" spans="1:57" s="16" customFormat="1" ht="49.5" customHeight="1" thickBot="1">
      <c r="A7" s="1991" t="str">
        <f>Dictionary!$D$967</f>
        <v>Расходы</v>
      </c>
      <c r="B7" s="1993" t="str">
        <f>Dictionary!$D$977</f>
        <v>функции</v>
      </c>
      <c r="C7" s="1970" t="str">
        <f>Dictionary!$D$1001</f>
        <v>Кол-во часов</v>
      </c>
      <c r="D7" s="1970" t="str">
        <f>Dictionary!$D$1002</f>
        <v>Ставка в час</v>
      </c>
      <c r="E7" s="1970" t="str">
        <f>Dictionary!$D$1003</f>
        <v>Валюта</v>
      </c>
      <c r="F7" s="1970" t="str">
        <f>Dictionary!$D$1004</f>
        <v>Уровень профессионального опыта(Т1=&gt;T4 / I1 =&gt; I4)</v>
      </c>
      <c r="G7" s="1970" t="str">
        <f>Dictionary!$D$1005</f>
        <v>Страна</v>
      </c>
      <c r="H7" s="1987" t="str">
        <f>CONCATENATE(Dictionary!$D$1006," ",Dictionary!$D$157)</f>
        <v>Итоговая стоимость(в валюте сметы) (в указанной валюте)</v>
      </c>
      <c r="I7" s="1987" t="str">
        <f>CONCATENATE(Dictionary!$D$1006," ",Dictionary!$D$156)</f>
        <v>Итоговая стоимость(в валюте сметы) (в основной валюте Сметы)</v>
      </c>
      <c r="J7" s="1970" t="str">
        <f>Dictionary!$D$1007</f>
        <v>Общая длительность(в мес)</v>
      </c>
      <c r="K7" s="1976" t="str">
        <f>Dictionary!$D$1017</f>
        <v>Год - 4</v>
      </c>
      <c r="L7" s="1977"/>
      <c r="M7" s="1977"/>
      <c r="N7" s="1977"/>
      <c r="O7" s="1977"/>
      <c r="P7" s="1977"/>
      <c r="Q7" s="1977"/>
      <c r="R7" s="1978"/>
      <c r="S7" s="1976" t="str">
        <f>Dictionary!$D$1018</f>
        <v>Год - 3</v>
      </c>
      <c r="T7" s="1977"/>
      <c r="U7" s="1977"/>
      <c r="V7" s="1977"/>
      <c r="W7" s="1977"/>
      <c r="X7" s="1977"/>
      <c r="Y7" s="1977"/>
      <c r="Z7" s="1977"/>
      <c r="AA7" s="1977"/>
      <c r="AB7" s="1977"/>
      <c r="AC7" s="1977"/>
      <c r="AD7" s="1978"/>
      <c r="AE7" s="1976" t="str">
        <f>Dictionary!$D$1019</f>
        <v>Год - 2</v>
      </c>
      <c r="AF7" s="1977"/>
      <c r="AG7" s="1977"/>
      <c r="AH7" s="1977"/>
      <c r="AI7" s="1977"/>
      <c r="AJ7" s="1977"/>
      <c r="AK7" s="1977"/>
      <c r="AL7" s="1977"/>
      <c r="AM7" s="1977"/>
      <c r="AN7" s="1977"/>
      <c r="AO7" s="1977"/>
      <c r="AP7" s="1978"/>
      <c r="AQ7" s="1976" t="str">
        <f>Dictionary!$D$1020</f>
        <v>Год - 1</v>
      </c>
      <c r="AR7" s="1977"/>
      <c r="AS7" s="1977"/>
      <c r="AT7" s="1977"/>
      <c r="AU7" s="1977"/>
      <c r="AV7" s="1977"/>
      <c r="AW7" s="1977"/>
      <c r="AX7" s="1977"/>
      <c r="AY7" s="1977"/>
      <c r="AZ7" s="1977"/>
      <c r="BA7" s="1977"/>
      <c r="BB7" s="1978"/>
      <c r="BC7" s="90"/>
      <c r="BD7" s="91"/>
      <c r="BE7"/>
    </row>
    <row r="8" spans="1:57" s="16" customFormat="1" ht="53.25" customHeight="1" thickBot="1">
      <c r="A8" s="1992"/>
      <c r="B8" s="1994"/>
      <c r="C8" s="1971"/>
      <c r="D8" s="1971"/>
      <c r="E8" s="1971"/>
      <c r="F8" s="1971"/>
      <c r="G8" s="1971"/>
      <c r="H8" s="1999"/>
      <c r="I8" s="1999"/>
      <c r="J8" s="1971"/>
      <c r="K8" s="24">
        <v>-44</v>
      </c>
      <c r="L8" s="25">
        <v>-43</v>
      </c>
      <c r="M8" s="25">
        <v>-42</v>
      </c>
      <c r="N8" s="25">
        <v>-41</v>
      </c>
      <c r="O8" s="25">
        <v>-40</v>
      </c>
      <c r="P8" s="25">
        <v>-39</v>
      </c>
      <c r="Q8" s="25">
        <v>-38</v>
      </c>
      <c r="R8" s="26">
        <v>-37</v>
      </c>
      <c r="S8" s="27">
        <v>-36</v>
      </c>
      <c r="T8" s="25">
        <v>-35</v>
      </c>
      <c r="U8" s="25">
        <v>-34</v>
      </c>
      <c r="V8" s="25">
        <v>-33</v>
      </c>
      <c r="W8" s="25">
        <v>-32</v>
      </c>
      <c r="X8" s="25">
        <v>-31</v>
      </c>
      <c r="Y8" s="25">
        <v>-30</v>
      </c>
      <c r="Z8" s="25">
        <v>-29</v>
      </c>
      <c r="AA8" s="25">
        <v>-28</v>
      </c>
      <c r="AB8" s="25">
        <v>-27</v>
      </c>
      <c r="AC8" s="25">
        <v>-26</v>
      </c>
      <c r="AD8" s="28">
        <v>-25</v>
      </c>
      <c r="AE8" s="24">
        <v>-24</v>
      </c>
      <c r="AF8" s="25">
        <v>-23</v>
      </c>
      <c r="AG8" s="25">
        <v>-22</v>
      </c>
      <c r="AH8" s="25">
        <v>-21</v>
      </c>
      <c r="AI8" s="25">
        <v>-20</v>
      </c>
      <c r="AJ8" s="25">
        <v>-19</v>
      </c>
      <c r="AK8" s="25">
        <v>-18</v>
      </c>
      <c r="AL8" s="25">
        <v>-17</v>
      </c>
      <c r="AM8" s="25">
        <v>-16</v>
      </c>
      <c r="AN8" s="25">
        <v>-15</v>
      </c>
      <c r="AO8" s="25">
        <v>-14</v>
      </c>
      <c r="AP8" s="26">
        <v>-13</v>
      </c>
      <c r="AQ8" s="24">
        <v>-12</v>
      </c>
      <c r="AR8" s="25">
        <v>-11</v>
      </c>
      <c r="AS8" s="25">
        <v>-10</v>
      </c>
      <c r="AT8" s="25">
        <v>-9</v>
      </c>
      <c r="AU8" s="25">
        <v>-8</v>
      </c>
      <c r="AV8" s="25">
        <v>-7</v>
      </c>
      <c r="AW8" s="25">
        <v>-6</v>
      </c>
      <c r="AX8" s="25">
        <v>-5</v>
      </c>
      <c r="AY8" s="25">
        <v>-4</v>
      </c>
      <c r="AZ8" s="25">
        <v>-3</v>
      </c>
      <c r="BA8" s="25">
        <v>-2</v>
      </c>
      <c r="BB8" s="26">
        <v>-1</v>
      </c>
      <c r="BC8" s="29"/>
      <c r="BD8" s="30"/>
      <c r="BE8"/>
    </row>
    <row r="9" spans="1:57" s="68" customFormat="1" ht="20.100000000000001" customHeight="1" thickTop="1">
      <c r="A9" s="175" t="str">
        <f>Dictionary!$D$968</f>
        <v>1. Управление проектом</v>
      </c>
      <c r="B9" s="70" t="str">
        <f>Dictionary!$D$978</f>
        <v>Руководитель проекта</v>
      </c>
      <c r="C9" s="698">
        <f>SUM(K9:BD9)</f>
        <v>0</v>
      </c>
      <c r="D9" s="620"/>
      <c r="E9" s="740"/>
      <c r="F9" s="77"/>
      <c r="G9" s="1545"/>
      <c r="H9" s="971">
        <f>D9*C9</f>
        <v>0</v>
      </c>
      <c r="I9" s="971">
        <f>IF(E9=0,0,C9*D9/VLOOKUP(E9,devise,5,FALSE))</f>
        <v>0</v>
      </c>
      <c r="J9" s="1549"/>
      <c r="K9" s="1232"/>
      <c r="L9" s="1233"/>
      <c r="M9" s="1233"/>
      <c r="N9" s="1233"/>
      <c r="O9" s="1233"/>
      <c r="P9" s="1233"/>
      <c r="Q9" s="1233"/>
      <c r="R9" s="1234"/>
      <c r="S9" s="1235"/>
      <c r="T9" s="1233"/>
      <c r="U9" s="1233"/>
      <c r="V9" s="1233"/>
      <c r="W9" s="1233"/>
      <c r="X9" s="1233"/>
      <c r="Y9" s="1233"/>
      <c r="Z9" s="1233"/>
      <c r="AA9" s="1233"/>
      <c r="AB9" s="1233"/>
      <c r="AC9" s="1233"/>
      <c r="AD9" s="1236"/>
      <c r="AE9" s="1232"/>
      <c r="AF9" s="1233"/>
      <c r="AG9" s="1233"/>
      <c r="AH9" s="1233"/>
      <c r="AI9" s="1233"/>
      <c r="AJ9" s="1233"/>
      <c r="AK9" s="1233"/>
      <c r="AL9" s="1233"/>
      <c r="AM9" s="1233"/>
      <c r="AN9" s="1233"/>
      <c r="AO9" s="1233"/>
      <c r="AP9" s="1234"/>
      <c r="AQ9" s="1232"/>
      <c r="AR9" s="1233"/>
      <c r="AS9" s="1233"/>
      <c r="AT9" s="1233"/>
      <c r="AU9" s="1233"/>
      <c r="AV9" s="1233"/>
      <c r="AW9" s="1233"/>
      <c r="AX9" s="1233"/>
      <c r="AY9" s="1233"/>
      <c r="AZ9" s="1233"/>
      <c r="BA9" s="1233"/>
      <c r="BB9" s="1234"/>
      <c r="BC9" s="1237"/>
      <c r="BD9" s="1238"/>
      <c r="BE9"/>
    </row>
    <row r="10" spans="1:57" s="68" customFormat="1" ht="20.100000000000001" customHeight="1">
      <c r="A10" s="179" t="str">
        <f>Dictionary!$D$969</f>
        <v>(специфическое к проекту)</v>
      </c>
      <c r="B10" s="71" t="str">
        <f>Dictionary!$D$979</f>
        <v>Главный технолог проекта</v>
      </c>
      <c r="C10" s="699">
        <f>SUM(K10:BD10)</f>
        <v>0</v>
      </c>
      <c r="D10" s="621"/>
      <c r="E10" s="627"/>
      <c r="F10" s="120"/>
      <c r="G10" s="1546"/>
      <c r="H10" s="968">
        <f>D10*C10</f>
        <v>0</v>
      </c>
      <c r="I10" s="968">
        <f>IF(E10=0,0,C10*D10/VLOOKUP(E10,devise,5,FALSE))</f>
        <v>0</v>
      </c>
      <c r="J10" s="1550"/>
      <c r="K10" s="1239"/>
      <c r="L10" s="1240"/>
      <c r="M10" s="1240"/>
      <c r="N10" s="1240"/>
      <c r="O10" s="1240"/>
      <c r="P10" s="1240"/>
      <c r="Q10" s="1240"/>
      <c r="R10" s="1241"/>
      <c r="S10" s="1242"/>
      <c r="T10" s="1240"/>
      <c r="U10" s="1240"/>
      <c r="V10" s="1240"/>
      <c r="W10" s="1240"/>
      <c r="X10" s="1240"/>
      <c r="Y10" s="1240"/>
      <c r="Z10" s="1240"/>
      <c r="AA10" s="1240"/>
      <c r="AB10" s="1240"/>
      <c r="AC10" s="1240"/>
      <c r="AD10" s="1243"/>
      <c r="AE10" s="1239"/>
      <c r="AF10" s="1240"/>
      <c r="AG10" s="1240"/>
      <c r="AH10" s="1240"/>
      <c r="AI10" s="1240"/>
      <c r="AJ10" s="1240"/>
      <c r="AK10" s="1240"/>
      <c r="AL10" s="1240"/>
      <c r="AM10" s="1240"/>
      <c r="AN10" s="1240"/>
      <c r="AO10" s="1240"/>
      <c r="AP10" s="1241"/>
      <c r="AQ10" s="1239"/>
      <c r="AR10" s="1240"/>
      <c r="AS10" s="1240"/>
      <c r="AT10" s="1240"/>
      <c r="AU10" s="1240"/>
      <c r="AV10" s="1240"/>
      <c r="AW10" s="1240"/>
      <c r="AX10" s="1240"/>
      <c r="AY10" s="1240"/>
      <c r="AZ10" s="1240"/>
      <c r="BA10" s="1240"/>
      <c r="BB10" s="1241"/>
      <c r="BC10" s="1244"/>
      <c r="BD10" s="1245"/>
      <c r="BE10"/>
    </row>
    <row r="11" spans="1:57" s="68" customFormat="1" ht="20.100000000000001" customHeight="1" thickBot="1">
      <c r="A11" s="176"/>
      <c r="B11" s="72" t="str">
        <f>Dictionary!$D$980</f>
        <v>Сотрудник Рено/Ниссан</v>
      </c>
      <c r="C11" s="700">
        <f>SUM(K11:BD11)</f>
        <v>0</v>
      </c>
      <c r="D11" s="622"/>
      <c r="E11" s="631"/>
      <c r="F11" s="79"/>
      <c r="G11" s="1547"/>
      <c r="H11" s="968">
        <f>D11*C11</f>
        <v>0</v>
      </c>
      <c r="I11" s="969">
        <f>IF(E11=0,0,C11*D11/VLOOKUP(E11,devise,5,FALSE))</f>
        <v>0</v>
      </c>
      <c r="J11" s="1551"/>
      <c r="K11" s="1246"/>
      <c r="L11" s="1247"/>
      <c r="M11" s="1247"/>
      <c r="N11" s="1247"/>
      <c r="O11" s="1247"/>
      <c r="P11" s="1247"/>
      <c r="Q11" s="1247"/>
      <c r="R11" s="1248"/>
      <c r="S11" s="1249"/>
      <c r="T11" s="1247"/>
      <c r="U11" s="1247"/>
      <c r="V11" s="1247"/>
      <c r="W11" s="1247"/>
      <c r="X11" s="1247"/>
      <c r="Y11" s="1247"/>
      <c r="Z11" s="1247"/>
      <c r="AA11" s="1247"/>
      <c r="AB11" s="1247"/>
      <c r="AC11" s="1247"/>
      <c r="AD11" s="1250"/>
      <c r="AE11" s="1246"/>
      <c r="AF11" s="1247"/>
      <c r="AG11" s="1247"/>
      <c r="AH11" s="1247"/>
      <c r="AI11" s="1247"/>
      <c r="AJ11" s="1247"/>
      <c r="AK11" s="1247"/>
      <c r="AL11" s="1247"/>
      <c r="AM11" s="1247"/>
      <c r="AN11" s="1247"/>
      <c r="AO11" s="1247"/>
      <c r="AP11" s="1248"/>
      <c r="AQ11" s="1246"/>
      <c r="AR11" s="1247"/>
      <c r="AS11" s="1247"/>
      <c r="AT11" s="1247"/>
      <c r="AU11" s="1247"/>
      <c r="AV11" s="1247"/>
      <c r="AW11" s="1247"/>
      <c r="AX11" s="1247"/>
      <c r="AY11" s="1247"/>
      <c r="AZ11" s="1247"/>
      <c r="BA11" s="1247"/>
      <c r="BB11" s="1248"/>
      <c r="BC11" s="1251"/>
      <c r="BD11" s="1252"/>
      <c r="BE11"/>
    </row>
    <row r="12" spans="1:57" s="68" customFormat="1" ht="20.100000000000001" customHeight="1" thickBot="1">
      <c r="A12" s="177"/>
      <c r="B12" s="31" t="str">
        <f>Dictionary!$D$981</f>
        <v xml:space="preserve">Итог </v>
      </c>
      <c r="C12" s="701">
        <f>SUM(C9:C11)</f>
        <v>0</v>
      </c>
      <c r="D12" s="623"/>
      <c r="E12" s="32"/>
      <c r="F12" s="32"/>
      <c r="G12" s="1548"/>
      <c r="H12" s="32"/>
      <c r="I12" s="970">
        <f>SUM(I9:I11)</f>
        <v>0</v>
      </c>
      <c r="J12" s="1552">
        <f>SUM(J9:J11)</f>
        <v>0</v>
      </c>
      <c r="K12" s="146">
        <f t="shared" ref="K12:BD12" si="0">SUM(K9:K11)</f>
        <v>0</v>
      </c>
      <c r="L12" s="147">
        <f t="shared" si="0"/>
        <v>0</v>
      </c>
      <c r="M12" s="147">
        <f t="shared" si="0"/>
        <v>0</v>
      </c>
      <c r="N12" s="147">
        <f t="shared" si="0"/>
        <v>0</v>
      </c>
      <c r="O12" s="147">
        <f t="shared" si="0"/>
        <v>0</v>
      </c>
      <c r="P12" s="147">
        <f t="shared" si="0"/>
        <v>0</v>
      </c>
      <c r="Q12" s="147">
        <f t="shared" si="0"/>
        <v>0</v>
      </c>
      <c r="R12" s="148">
        <f t="shared" si="0"/>
        <v>0</v>
      </c>
      <c r="S12" s="149">
        <f t="shared" si="0"/>
        <v>0</v>
      </c>
      <c r="T12" s="147">
        <f t="shared" si="0"/>
        <v>0</v>
      </c>
      <c r="U12" s="147">
        <f t="shared" si="0"/>
        <v>0</v>
      </c>
      <c r="V12" s="147">
        <f t="shared" si="0"/>
        <v>0</v>
      </c>
      <c r="W12" s="147">
        <f t="shared" si="0"/>
        <v>0</v>
      </c>
      <c r="X12" s="147">
        <f t="shared" si="0"/>
        <v>0</v>
      </c>
      <c r="Y12" s="147">
        <f t="shared" si="0"/>
        <v>0</v>
      </c>
      <c r="Z12" s="147">
        <f t="shared" si="0"/>
        <v>0</v>
      </c>
      <c r="AA12" s="147">
        <f t="shared" si="0"/>
        <v>0</v>
      </c>
      <c r="AB12" s="147">
        <f t="shared" si="0"/>
        <v>0</v>
      </c>
      <c r="AC12" s="147">
        <f t="shared" si="0"/>
        <v>0</v>
      </c>
      <c r="AD12" s="150">
        <f t="shared" si="0"/>
        <v>0</v>
      </c>
      <c r="AE12" s="146">
        <f t="shared" si="0"/>
        <v>0</v>
      </c>
      <c r="AF12" s="147">
        <f t="shared" si="0"/>
        <v>0</v>
      </c>
      <c r="AG12" s="147">
        <f t="shared" si="0"/>
        <v>0</v>
      </c>
      <c r="AH12" s="147">
        <f t="shared" si="0"/>
        <v>0</v>
      </c>
      <c r="AI12" s="147">
        <f t="shared" si="0"/>
        <v>0</v>
      </c>
      <c r="AJ12" s="147">
        <f t="shared" si="0"/>
        <v>0</v>
      </c>
      <c r="AK12" s="147">
        <f t="shared" si="0"/>
        <v>0</v>
      </c>
      <c r="AL12" s="147">
        <f t="shared" si="0"/>
        <v>0</v>
      </c>
      <c r="AM12" s="147">
        <f t="shared" si="0"/>
        <v>0</v>
      </c>
      <c r="AN12" s="147">
        <f t="shared" si="0"/>
        <v>0</v>
      </c>
      <c r="AO12" s="147">
        <f t="shared" si="0"/>
        <v>0</v>
      </c>
      <c r="AP12" s="148">
        <f t="shared" si="0"/>
        <v>0</v>
      </c>
      <c r="AQ12" s="146">
        <f t="shared" si="0"/>
        <v>0</v>
      </c>
      <c r="AR12" s="147">
        <f t="shared" si="0"/>
        <v>0</v>
      </c>
      <c r="AS12" s="147">
        <f t="shared" si="0"/>
        <v>0</v>
      </c>
      <c r="AT12" s="147">
        <f t="shared" si="0"/>
        <v>0</v>
      </c>
      <c r="AU12" s="147">
        <f t="shared" si="0"/>
        <v>0</v>
      </c>
      <c r="AV12" s="147">
        <f t="shared" si="0"/>
        <v>0</v>
      </c>
      <c r="AW12" s="147">
        <f t="shared" si="0"/>
        <v>0</v>
      </c>
      <c r="AX12" s="147">
        <f t="shared" si="0"/>
        <v>0</v>
      </c>
      <c r="AY12" s="147">
        <f t="shared" si="0"/>
        <v>0</v>
      </c>
      <c r="AZ12" s="147">
        <f t="shared" si="0"/>
        <v>0</v>
      </c>
      <c r="BA12" s="147">
        <f t="shared" si="0"/>
        <v>0</v>
      </c>
      <c r="BB12" s="148">
        <f t="shared" si="0"/>
        <v>0</v>
      </c>
      <c r="BC12" s="86">
        <f t="shared" si="0"/>
        <v>0</v>
      </c>
      <c r="BD12" s="87">
        <f t="shared" si="0"/>
        <v>0</v>
      </c>
      <c r="BE12"/>
    </row>
    <row r="13" spans="1:57" s="65" customFormat="1" ht="14.25" customHeight="1" thickTop="1" thickBot="1">
      <c r="A13" s="155"/>
      <c r="B13" s="163"/>
      <c r="C13" s="702"/>
      <c r="D13" s="624"/>
      <c r="E13" s="156"/>
      <c r="F13" s="156"/>
      <c r="G13" s="702"/>
      <c r="H13" s="589"/>
      <c r="I13" s="589"/>
      <c r="J13" s="1553"/>
      <c r="K13" s="152"/>
      <c r="L13" s="152"/>
      <c r="M13" s="152"/>
      <c r="N13" s="152"/>
      <c r="O13" s="152"/>
      <c r="P13" s="152"/>
      <c r="Q13" s="152"/>
      <c r="R13" s="153"/>
      <c r="S13" s="152"/>
      <c r="T13" s="152"/>
      <c r="U13" s="152"/>
      <c r="V13" s="152"/>
      <c r="W13" s="152"/>
      <c r="X13" s="152"/>
      <c r="Y13" s="152"/>
      <c r="Z13" s="152"/>
      <c r="AA13" s="152"/>
      <c r="AB13" s="152"/>
      <c r="AC13" s="152"/>
      <c r="AD13" s="152"/>
      <c r="AE13" s="154"/>
      <c r="AF13" s="152"/>
      <c r="AG13" s="152"/>
      <c r="AH13" s="152"/>
      <c r="AI13" s="152"/>
      <c r="AJ13" s="152"/>
      <c r="AK13" s="152"/>
      <c r="AL13" s="152"/>
      <c r="AM13" s="152"/>
      <c r="AN13" s="152"/>
      <c r="AO13" s="152"/>
      <c r="AP13" s="153"/>
      <c r="AQ13" s="154"/>
      <c r="AR13" s="152"/>
      <c r="AS13" s="152"/>
      <c r="AT13" s="152"/>
      <c r="AU13" s="152"/>
      <c r="AV13" s="152"/>
      <c r="AW13" s="152"/>
      <c r="AX13" s="152"/>
      <c r="AY13" s="152"/>
      <c r="AZ13" s="152"/>
      <c r="BA13" s="152"/>
      <c r="BB13" s="153"/>
      <c r="BC13" s="152"/>
      <c r="BD13" s="153"/>
      <c r="BE13"/>
    </row>
    <row r="14" spans="1:57" ht="20.100000000000001" customHeight="1" thickTop="1">
      <c r="A14" s="178" t="str">
        <f>Dictionary!$D$970</f>
        <v>2. Разработка и дизайн продукта</v>
      </c>
      <c r="B14" s="73" t="str">
        <f>Dictionary!$D$982</f>
        <v xml:space="preserve">Главный Инженер / Координатор разработок </v>
      </c>
      <c r="C14" s="698">
        <f t="shared" ref="C14:C22" si="1">SUM(K14:BD14)</f>
        <v>0</v>
      </c>
      <c r="D14" s="625"/>
      <c r="E14" s="625"/>
      <c r="F14" s="77"/>
      <c r="G14" s="1545"/>
      <c r="H14" s="971">
        <f>D14*C14</f>
        <v>0</v>
      </c>
      <c r="I14" s="971">
        <f t="shared" ref="I14:I22" si="2">IF(D14=0,0,C14*D14/VLOOKUP(E14,devise,5,FALSE))</f>
        <v>0</v>
      </c>
      <c r="J14" s="1549"/>
      <c r="K14" s="1253"/>
      <c r="L14" s="1254"/>
      <c r="M14" s="1254"/>
      <c r="N14" s="1254"/>
      <c r="O14" s="1254"/>
      <c r="P14" s="1254"/>
      <c r="Q14" s="1254"/>
      <c r="R14" s="1255"/>
      <c r="S14" s="1256"/>
      <c r="T14" s="1254"/>
      <c r="U14" s="1254"/>
      <c r="V14" s="1254"/>
      <c r="W14" s="1254"/>
      <c r="X14" s="1254"/>
      <c r="Y14" s="1254"/>
      <c r="Z14" s="1254"/>
      <c r="AA14" s="1254"/>
      <c r="AB14" s="1254"/>
      <c r="AC14" s="1254"/>
      <c r="AD14" s="1257"/>
      <c r="AE14" s="1253"/>
      <c r="AF14" s="1254"/>
      <c r="AG14" s="1254"/>
      <c r="AH14" s="1254"/>
      <c r="AI14" s="1254"/>
      <c r="AJ14" s="1254"/>
      <c r="AK14" s="1254"/>
      <c r="AL14" s="1254"/>
      <c r="AM14" s="1254"/>
      <c r="AN14" s="1254"/>
      <c r="AO14" s="1254"/>
      <c r="AP14" s="1255"/>
      <c r="AQ14" s="1253"/>
      <c r="AR14" s="1254"/>
      <c r="AS14" s="1254"/>
      <c r="AT14" s="1254"/>
      <c r="AU14" s="1254"/>
      <c r="AV14" s="1254"/>
      <c r="AW14" s="1254"/>
      <c r="AX14" s="1254"/>
      <c r="AY14" s="1254"/>
      <c r="AZ14" s="1254"/>
      <c r="BA14" s="1254"/>
      <c r="BB14" s="1255"/>
      <c r="BC14" s="1258"/>
      <c r="BD14" s="1259"/>
    </row>
    <row r="15" spans="1:57" ht="20.100000000000001" customHeight="1">
      <c r="A15" s="179" t="str">
        <f>Dictionary!$D$969</f>
        <v>(специфическое к проекту)</v>
      </c>
      <c r="B15" s="74" t="str">
        <f>Dictionary!$D$983</f>
        <v>Проектировщик</v>
      </c>
      <c r="C15" s="699">
        <f t="shared" si="1"/>
        <v>0</v>
      </c>
      <c r="D15" s="626"/>
      <c r="E15" s="740"/>
      <c r="F15" s="78"/>
      <c r="G15" s="1546"/>
      <c r="H15" s="968">
        <f t="shared" ref="H15:H22" si="3">D15*C15</f>
        <v>0</v>
      </c>
      <c r="I15" s="968">
        <f t="shared" si="2"/>
        <v>0</v>
      </c>
      <c r="J15" s="1550"/>
      <c r="K15" s="1260"/>
      <c r="L15" s="1261"/>
      <c r="M15" s="1261"/>
      <c r="N15" s="1261"/>
      <c r="O15" s="1261"/>
      <c r="P15" s="1261"/>
      <c r="Q15" s="1261"/>
      <c r="R15" s="1262"/>
      <c r="S15" s="1263"/>
      <c r="T15" s="1261"/>
      <c r="U15" s="1261"/>
      <c r="V15" s="1261"/>
      <c r="W15" s="1261"/>
      <c r="X15" s="1261"/>
      <c r="Y15" s="1261"/>
      <c r="Z15" s="1261"/>
      <c r="AA15" s="1261"/>
      <c r="AB15" s="1261"/>
      <c r="AC15" s="1261"/>
      <c r="AD15" s="1264"/>
      <c r="AE15" s="1260"/>
      <c r="AF15" s="1261"/>
      <c r="AG15" s="1261"/>
      <c r="AH15" s="1261"/>
      <c r="AI15" s="1261"/>
      <c r="AJ15" s="1261"/>
      <c r="AK15" s="1261"/>
      <c r="AL15" s="1261"/>
      <c r="AM15" s="1261"/>
      <c r="AN15" s="1261"/>
      <c r="AO15" s="1261"/>
      <c r="AP15" s="1262"/>
      <c r="AQ15" s="1260"/>
      <c r="AR15" s="1261"/>
      <c r="AS15" s="1261"/>
      <c r="AT15" s="1261"/>
      <c r="AU15" s="1261"/>
      <c r="AV15" s="1261"/>
      <c r="AW15" s="1261"/>
      <c r="AX15" s="1261"/>
      <c r="AY15" s="1261"/>
      <c r="AZ15" s="1261"/>
      <c r="BA15" s="1261"/>
      <c r="BB15" s="1262"/>
      <c r="BC15" s="1265"/>
      <c r="BD15" s="1266"/>
    </row>
    <row r="16" spans="1:57" ht="20.100000000000001" customHeight="1">
      <c r="A16" s="180"/>
      <c r="B16" s="75" t="str">
        <f>Dictionary!$D$984</f>
        <v>Проектировщик 3D</v>
      </c>
      <c r="C16" s="699">
        <f t="shared" si="1"/>
        <v>0</v>
      </c>
      <c r="D16" s="626"/>
      <c r="E16" s="627"/>
      <c r="F16" s="78"/>
      <c r="G16" s="1546"/>
      <c r="H16" s="968">
        <f t="shared" si="3"/>
        <v>0</v>
      </c>
      <c r="I16" s="968">
        <f t="shared" si="2"/>
        <v>0</v>
      </c>
      <c r="J16" s="1550"/>
      <c r="K16" s="1260"/>
      <c r="L16" s="1261"/>
      <c r="M16" s="1261"/>
      <c r="N16" s="1261"/>
      <c r="O16" s="1261"/>
      <c r="P16" s="1261"/>
      <c r="Q16" s="1261"/>
      <c r="R16" s="1262"/>
      <c r="S16" s="1263"/>
      <c r="T16" s="1261"/>
      <c r="U16" s="1261"/>
      <c r="V16" s="1261"/>
      <c r="W16" s="1261"/>
      <c r="X16" s="1261"/>
      <c r="Y16" s="1261"/>
      <c r="Z16" s="1261"/>
      <c r="AA16" s="1261"/>
      <c r="AB16" s="1261"/>
      <c r="AC16" s="1261"/>
      <c r="AD16" s="1264"/>
      <c r="AE16" s="1239"/>
      <c r="AF16" s="1240"/>
      <c r="AG16" s="1240"/>
      <c r="AH16" s="1240"/>
      <c r="AI16" s="1240"/>
      <c r="AJ16" s="1240"/>
      <c r="AK16" s="1240"/>
      <c r="AL16" s="1240"/>
      <c r="AM16" s="1240"/>
      <c r="AN16" s="1240"/>
      <c r="AO16" s="1240"/>
      <c r="AP16" s="1241"/>
      <c r="AQ16" s="1260"/>
      <c r="AR16" s="1261"/>
      <c r="AS16" s="1261"/>
      <c r="AT16" s="1261"/>
      <c r="AU16" s="1261"/>
      <c r="AV16" s="1261"/>
      <c r="AW16" s="1261"/>
      <c r="AX16" s="1261"/>
      <c r="AY16" s="1261"/>
      <c r="AZ16" s="1261"/>
      <c r="BA16" s="1261"/>
      <c r="BB16" s="1262"/>
      <c r="BC16" s="1265"/>
      <c r="BD16" s="1266"/>
    </row>
    <row r="17" spans="1:57" ht="20.100000000000001" customHeight="1">
      <c r="A17" s="180"/>
      <c r="B17" s="75" t="str">
        <f>Dictionary!$D$985</f>
        <v>Проектировщик 3D LCC</v>
      </c>
      <c r="C17" s="699">
        <f t="shared" si="1"/>
        <v>0</v>
      </c>
      <c r="D17" s="626"/>
      <c r="E17" s="627"/>
      <c r="F17" s="78"/>
      <c r="G17" s="1546"/>
      <c r="H17" s="968">
        <f t="shared" si="3"/>
        <v>0</v>
      </c>
      <c r="I17" s="968">
        <f t="shared" si="2"/>
        <v>0</v>
      </c>
      <c r="J17" s="1550"/>
      <c r="K17" s="1260"/>
      <c r="L17" s="1261"/>
      <c r="M17" s="1261"/>
      <c r="N17" s="1261"/>
      <c r="O17" s="1261"/>
      <c r="P17" s="1261"/>
      <c r="Q17" s="1261"/>
      <c r="R17" s="1262"/>
      <c r="S17" s="1263"/>
      <c r="T17" s="1261"/>
      <c r="U17" s="1261"/>
      <c r="V17" s="1261"/>
      <c r="W17" s="1261"/>
      <c r="X17" s="1261"/>
      <c r="Y17" s="1261"/>
      <c r="Z17" s="1261"/>
      <c r="AA17" s="1261"/>
      <c r="AB17" s="1261"/>
      <c r="AC17" s="1261"/>
      <c r="AD17" s="1264"/>
      <c r="AE17" s="1260"/>
      <c r="AF17" s="1261"/>
      <c r="AG17" s="1261"/>
      <c r="AH17" s="1261"/>
      <c r="AI17" s="1261"/>
      <c r="AJ17" s="1261"/>
      <c r="AK17" s="1261"/>
      <c r="AL17" s="1261"/>
      <c r="AM17" s="1261"/>
      <c r="AN17" s="1261"/>
      <c r="AO17" s="1261"/>
      <c r="AP17" s="1262"/>
      <c r="AQ17" s="1260"/>
      <c r="AR17" s="1261"/>
      <c r="AS17" s="1261"/>
      <c r="AT17" s="1261"/>
      <c r="AU17" s="1261"/>
      <c r="AV17" s="1261"/>
      <c r="AW17" s="1261"/>
      <c r="AX17" s="1261"/>
      <c r="AY17" s="1261"/>
      <c r="AZ17" s="1261"/>
      <c r="BA17" s="1261"/>
      <c r="BB17" s="1262"/>
      <c r="BC17" s="1265"/>
      <c r="BD17" s="1266"/>
    </row>
    <row r="18" spans="1:57" ht="20.100000000000001" customHeight="1">
      <c r="A18" s="180"/>
      <c r="B18" s="75" t="str">
        <f>Dictionary!$D$986</f>
        <v>Проектировщик 2D</v>
      </c>
      <c r="C18" s="699">
        <f t="shared" si="1"/>
        <v>0</v>
      </c>
      <c r="D18" s="626"/>
      <c r="E18" s="627" t="s">
        <v>3383</v>
      </c>
      <c r="F18" s="78"/>
      <c r="G18" s="1546"/>
      <c r="H18" s="968">
        <f t="shared" si="3"/>
        <v>0</v>
      </c>
      <c r="I18" s="968">
        <f t="shared" si="2"/>
        <v>0</v>
      </c>
      <c r="J18" s="1550"/>
      <c r="K18" s="1260"/>
      <c r="L18" s="1261"/>
      <c r="M18" s="1261"/>
      <c r="N18" s="1261"/>
      <c r="O18" s="1261"/>
      <c r="P18" s="1261"/>
      <c r="Q18" s="1261"/>
      <c r="R18" s="1262"/>
      <c r="S18" s="1263"/>
      <c r="T18" s="1261"/>
      <c r="U18" s="1261"/>
      <c r="V18" s="1261"/>
      <c r="W18" s="1261"/>
      <c r="X18" s="1261"/>
      <c r="Y18" s="1261"/>
      <c r="Z18" s="1261"/>
      <c r="AA18" s="1261"/>
      <c r="AB18" s="1261"/>
      <c r="AC18" s="1261"/>
      <c r="AD18" s="1264"/>
      <c r="AE18" s="1260"/>
      <c r="AF18" s="1261"/>
      <c r="AG18" s="1261"/>
      <c r="AH18" s="1261"/>
      <c r="AI18" s="1261"/>
      <c r="AJ18" s="1261"/>
      <c r="AK18" s="1261"/>
      <c r="AL18" s="1261"/>
      <c r="AM18" s="1261"/>
      <c r="AN18" s="1261"/>
      <c r="AO18" s="1261"/>
      <c r="AP18" s="1262"/>
      <c r="AQ18" s="1260"/>
      <c r="AR18" s="1261"/>
      <c r="AS18" s="1261"/>
      <c r="AT18" s="1261"/>
      <c r="AU18" s="1261"/>
      <c r="AV18" s="1261"/>
      <c r="AW18" s="1261"/>
      <c r="AX18" s="1261"/>
      <c r="AY18" s="1261"/>
      <c r="AZ18" s="1261"/>
      <c r="BA18" s="1261"/>
      <c r="BB18" s="1262"/>
      <c r="BC18" s="1265"/>
      <c r="BD18" s="1266"/>
    </row>
    <row r="19" spans="1:57" ht="20.100000000000001" customHeight="1">
      <c r="A19" s="180"/>
      <c r="B19" s="76" t="str">
        <f>Dictionary!$D$987</f>
        <v>Расчет</v>
      </c>
      <c r="C19" s="699">
        <f t="shared" si="1"/>
        <v>0</v>
      </c>
      <c r="D19" s="627"/>
      <c r="E19" s="627"/>
      <c r="F19" s="99"/>
      <c r="G19" s="1556"/>
      <c r="H19" s="968">
        <f t="shared" si="3"/>
        <v>0</v>
      </c>
      <c r="I19" s="968">
        <f t="shared" si="2"/>
        <v>0</v>
      </c>
      <c r="J19" s="1554"/>
      <c r="K19" s="1267"/>
      <c r="L19" s="1268"/>
      <c r="M19" s="1268"/>
      <c r="N19" s="1268"/>
      <c r="O19" s="1268"/>
      <c r="P19" s="1268"/>
      <c r="Q19" s="1268"/>
      <c r="R19" s="1269"/>
      <c r="S19" s="1270"/>
      <c r="T19" s="1268"/>
      <c r="U19" s="1268"/>
      <c r="V19" s="1268"/>
      <c r="W19" s="1268"/>
      <c r="X19" s="1268"/>
      <c r="Y19" s="1268"/>
      <c r="Z19" s="1268"/>
      <c r="AA19" s="1268"/>
      <c r="AB19" s="1268"/>
      <c r="AC19" s="1268"/>
      <c r="AD19" s="1271"/>
      <c r="AE19" s="1267"/>
      <c r="AF19" s="1268"/>
      <c r="AG19" s="1268"/>
      <c r="AH19" s="1268"/>
      <c r="AI19" s="1268"/>
      <c r="AJ19" s="1268"/>
      <c r="AK19" s="1268"/>
      <c r="AL19" s="1268"/>
      <c r="AM19" s="1268"/>
      <c r="AN19" s="1268"/>
      <c r="AO19" s="1268"/>
      <c r="AP19" s="1269"/>
      <c r="AQ19" s="1267"/>
      <c r="AR19" s="1268"/>
      <c r="AS19" s="1268"/>
      <c r="AT19" s="1268"/>
      <c r="AU19" s="1268"/>
      <c r="AV19" s="1268"/>
      <c r="AW19" s="1268"/>
      <c r="AX19" s="1268"/>
      <c r="AY19" s="1268"/>
      <c r="AZ19" s="1268"/>
      <c r="BA19" s="1268"/>
      <c r="BB19" s="1269"/>
      <c r="BC19" s="1272"/>
      <c r="BD19" s="1273"/>
    </row>
    <row r="20" spans="1:57" s="16" customFormat="1" ht="19.5" customHeight="1">
      <c r="A20" s="180"/>
      <c r="B20" s="76" t="str">
        <f>Dictionary!$D$988</f>
        <v>Расчет LCC</v>
      </c>
      <c r="C20" s="1769">
        <f t="shared" si="1"/>
        <v>0</v>
      </c>
      <c r="D20" s="627"/>
      <c r="E20" s="627"/>
      <c r="F20" s="99"/>
      <c r="G20" s="1556"/>
      <c r="H20" s="969">
        <f t="shared" si="3"/>
        <v>0</v>
      </c>
      <c r="I20" s="969">
        <f t="shared" si="2"/>
        <v>0</v>
      </c>
      <c r="J20" s="1554"/>
      <c r="K20" s="1267"/>
      <c r="L20" s="1268"/>
      <c r="M20" s="1268"/>
      <c r="N20" s="1268"/>
      <c r="O20" s="1268"/>
      <c r="P20" s="1268"/>
      <c r="Q20" s="1268"/>
      <c r="R20" s="1269"/>
      <c r="S20" s="1270"/>
      <c r="T20" s="1268"/>
      <c r="U20" s="1268"/>
      <c r="V20" s="1268"/>
      <c r="W20" s="1268"/>
      <c r="X20" s="1268"/>
      <c r="Y20" s="1268"/>
      <c r="Z20" s="1268"/>
      <c r="AA20" s="1268"/>
      <c r="AB20" s="1268"/>
      <c r="AC20" s="1268"/>
      <c r="AD20" s="1271"/>
      <c r="AE20" s="1267"/>
      <c r="AF20" s="1268"/>
      <c r="AG20" s="1268"/>
      <c r="AH20" s="1268"/>
      <c r="AI20" s="1268"/>
      <c r="AJ20" s="1268"/>
      <c r="AK20" s="1268"/>
      <c r="AL20" s="1268"/>
      <c r="AM20" s="1268"/>
      <c r="AN20" s="1268"/>
      <c r="AO20" s="1268"/>
      <c r="AP20" s="1269"/>
      <c r="AQ20" s="1267"/>
      <c r="AR20" s="1268"/>
      <c r="AS20" s="1268"/>
      <c r="AT20" s="1268"/>
      <c r="AU20" s="1268"/>
      <c r="AV20" s="1268"/>
      <c r="AW20" s="1268"/>
      <c r="AX20" s="1268"/>
      <c r="AY20" s="1268"/>
      <c r="AZ20" s="1268"/>
      <c r="BA20" s="1268"/>
      <c r="BB20" s="1269"/>
      <c r="BC20" s="1272"/>
      <c r="BD20" s="1273"/>
      <c r="BE20"/>
    </row>
    <row r="21" spans="1:57" ht="20.100000000000001" customHeight="1">
      <c r="A21" s="180"/>
      <c r="B21" s="431" t="str">
        <f>Dictionary!$D$989</f>
        <v>построение структуры</v>
      </c>
      <c r="C21" s="699">
        <f t="shared" si="1"/>
        <v>0</v>
      </c>
      <c r="D21" s="626"/>
      <c r="E21" s="626"/>
      <c r="F21" s="78"/>
      <c r="G21" s="1546"/>
      <c r="H21" s="968">
        <f t="shared" si="3"/>
        <v>0</v>
      </c>
      <c r="I21" s="968">
        <f t="shared" si="2"/>
        <v>0</v>
      </c>
      <c r="J21" s="1550"/>
      <c r="K21" s="1260"/>
      <c r="L21" s="1261"/>
      <c r="M21" s="1261"/>
      <c r="N21" s="1261"/>
      <c r="O21" s="1261"/>
      <c r="P21" s="1261"/>
      <c r="Q21" s="1261"/>
      <c r="R21" s="1262"/>
      <c r="S21" s="1263"/>
      <c r="T21" s="1261"/>
      <c r="U21" s="1261"/>
      <c r="V21" s="1261"/>
      <c r="W21" s="1261"/>
      <c r="X21" s="1261"/>
      <c r="Y21" s="1261"/>
      <c r="Z21" s="1261"/>
      <c r="AA21" s="1261"/>
      <c r="AB21" s="1261"/>
      <c r="AC21" s="1261"/>
      <c r="AD21" s="1264"/>
      <c r="AE21" s="1260"/>
      <c r="AF21" s="1261"/>
      <c r="AG21" s="1261"/>
      <c r="AH21" s="1261"/>
      <c r="AI21" s="1261"/>
      <c r="AJ21" s="1261"/>
      <c r="AK21" s="1261"/>
      <c r="AL21" s="1261"/>
      <c r="AM21" s="1261"/>
      <c r="AN21" s="1261"/>
      <c r="AO21" s="1261"/>
      <c r="AP21" s="1262"/>
      <c r="AQ21" s="1260"/>
      <c r="AR21" s="1261"/>
      <c r="AS21" s="1261"/>
      <c r="AT21" s="1261"/>
      <c r="AU21" s="1261"/>
      <c r="AV21" s="1261"/>
      <c r="AW21" s="1261"/>
      <c r="AX21" s="1261"/>
      <c r="AY21" s="1261"/>
      <c r="AZ21" s="1261"/>
      <c r="BA21" s="1261"/>
      <c r="BB21" s="1262"/>
      <c r="BC21" s="1265"/>
      <c r="BD21" s="1266"/>
    </row>
    <row r="22" spans="1:57" ht="20.100000000000001" customHeight="1" thickBot="1">
      <c r="A22" s="180"/>
      <c r="B22" s="432" t="str">
        <f>Dictionary!$D$990</f>
        <v>исчисления, составление характеристик…</v>
      </c>
      <c r="C22" s="1770">
        <f t="shared" si="1"/>
        <v>0</v>
      </c>
      <c r="D22" s="1771"/>
      <c r="E22" s="740"/>
      <c r="F22" s="1772"/>
      <c r="G22" s="1773"/>
      <c r="H22" s="988">
        <f t="shared" si="3"/>
        <v>0</v>
      </c>
      <c r="I22" s="988">
        <f t="shared" si="2"/>
        <v>0</v>
      </c>
      <c r="J22" s="1774"/>
      <c r="K22" s="1775"/>
      <c r="L22" s="1776"/>
      <c r="M22" s="1776"/>
      <c r="N22" s="1776"/>
      <c r="O22" s="1776"/>
      <c r="P22" s="1776"/>
      <c r="Q22" s="1776"/>
      <c r="R22" s="1777"/>
      <c r="S22" s="1778"/>
      <c r="T22" s="1776"/>
      <c r="U22" s="1776"/>
      <c r="V22" s="1776"/>
      <c r="W22" s="1776"/>
      <c r="X22" s="1776"/>
      <c r="Y22" s="1776"/>
      <c r="Z22" s="1776"/>
      <c r="AA22" s="1776"/>
      <c r="AB22" s="1776"/>
      <c r="AC22" s="1776"/>
      <c r="AD22" s="1779"/>
      <c r="AE22" s="1775"/>
      <c r="AF22" s="1776"/>
      <c r="AG22" s="1776"/>
      <c r="AH22" s="1776"/>
      <c r="AI22" s="1776"/>
      <c r="AJ22" s="1776"/>
      <c r="AK22" s="1776"/>
      <c r="AL22" s="1776"/>
      <c r="AM22" s="1776"/>
      <c r="AN22" s="1776"/>
      <c r="AO22" s="1776"/>
      <c r="AP22" s="1777"/>
      <c r="AQ22" s="1775"/>
      <c r="AR22" s="1776"/>
      <c r="AS22" s="1776"/>
      <c r="AT22" s="1776"/>
      <c r="AU22" s="1776"/>
      <c r="AV22" s="1776"/>
      <c r="AW22" s="1776"/>
      <c r="AX22" s="1776"/>
      <c r="AY22" s="1776"/>
      <c r="AZ22" s="1776"/>
      <c r="BA22" s="1776"/>
      <c r="BB22" s="1777"/>
      <c r="BC22" s="1780"/>
      <c r="BD22" s="1781"/>
    </row>
    <row r="23" spans="1:57" ht="20.100000000000001" customHeight="1" thickBot="1">
      <c r="A23" s="1018"/>
      <c r="B23" s="34" t="str">
        <f>Dictionary!$D$981</f>
        <v xml:space="preserve">Итог </v>
      </c>
      <c r="C23" s="704">
        <f>SUM(C14:C22)</f>
        <v>0</v>
      </c>
      <c r="D23" s="623"/>
      <c r="E23" s="1019"/>
      <c r="F23" s="32"/>
      <c r="G23" s="1557"/>
      <c r="H23" s="37"/>
      <c r="I23" s="970">
        <f>SUM(I14:I22)</f>
        <v>0</v>
      </c>
      <c r="J23" s="1552">
        <f>SUM(J14:J22)</f>
        <v>0</v>
      </c>
      <c r="K23" s="146">
        <f>SUM(K14:K22)</f>
        <v>0</v>
      </c>
      <c r="L23" s="147">
        <f t="shared" ref="L23:BD23" si="4">SUM(L14:L22)</f>
        <v>0</v>
      </c>
      <c r="M23" s="147">
        <f t="shared" si="4"/>
        <v>0</v>
      </c>
      <c r="N23" s="147">
        <f t="shared" si="4"/>
        <v>0</v>
      </c>
      <c r="O23" s="147">
        <f t="shared" si="4"/>
        <v>0</v>
      </c>
      <c r="P23" s="147">
        <f t="shared" si="4"/>
        <v>0</v>
      </c>
      <c r="Q23" s="147">
        <f t="shared" si="4"/>
        <v>0</v>
      </c>
      <c r="R23" s="148">
        <f t="shared" si="4"/>
        <v>0</v>
      </c>
      <c r="S23" s="149">
        <f t="shared" si="4"/>
        <v>0</v>
      </c>
      <c r="T23" s="147">
        <f t="shared" si="4"/>
        <v>0</v>
      </c>
      <c r="U23" s="147">
        <f t="shared" si="4"/>
        <v>0</v>
      </c>
      <c r="V23" s="147">
        <f t="shared" si="4"/>
        <v>0</v>
      </c>
      <c r="W23" s="147">
        <f t="shared" si="4"/>
        <v>0</v>
      </c>
      <c r="X23" s="147">
        <f t="shared" si="4"/>
        <v>0</v>
      </c>
      <c r="Y23" s="147">
        <f t="shared" si="4"/>
        <v>0</v>
      </c>
      <c r="Z23" s="147">
        <f t="shared" si="4"/>
        <v>0</v>
      </c>
      <c r="AA23" s="147">
        <f t="shared" si="4"/>
        <v>0</v>
      </c>
      <c r="AB23" s="147">
        <f t="shared" si="4"/>
        <v>0</v>
      </c>
      <c r="AC23" s="147">
        <f t="shared" si="4"/>
        <v>0</v>
      </c>
      <c r="AD23" s="150">
        <f t="shared" si="4"/>
        <v>0</v>
      </c>
      <c r="AE23" s="146">
        <f t="shared" si="4"/>
        <v>0</v>
      </c>
      <c r="AF23" s="147">
        <f t="shared" si="4"/>
        <v>0</v>
      </c>
      <c r="AG23" s="147">
        <f t="shared" si="4"/>
        <v>0</v>
      </c>
      <c r="AH23" s="147">
        <f t="shared" si="4"/>
        <v>0</v>
      </c>
      <c r="AI23" s="147">
        <f t="shared" si="4"/>
        <v>0</v>
      </c>
      <c r="AJ23" s="147">
        <f t="shared" si="4"/>
        <v>0</v>
      </c>
      <c r="AK23" s="147">
        <f t="shared" si="4"/>
        <v>0</v>
      </c>
      <c r="AL23" s="147">
        <f t="shared" si="4"/>
        <v>0</v>
      </c>
      <c r="AM23" s="147">
        <f t="shared" si="4"/>
        <v>0</v>
      </c>
      <c r="AN23" s="147">
        <f t="shared" si="4"/>
        <v>0</v>
      </c>
      <c r="AO23" s="147">
        <f t="shared" si="4"/>
        <v>0</v>
      </c>
      <c r="AP23" s="148">
        <f t="shared" si="4"/>
        <v>0</v>
      </c>
      <c r="AQ23" s="146">
        <f t="shared" si="4"/>
        <v>0</v>
      </c>
      <c r="AR23" s="147">
        <f t="shared" si="4"/>
        <v>0</v>
      </c>
      <c r="AS23" s="147">
        <f t="shared" si="4"/>
        <v>0</v>
      </c>
      <c r="AT23" s="147">
        <f t="shared" si="4"/>
        <v>0</v>
      </c>
      <c r="AU23" s="147">
        <f t="shared" si="4"/>
        <v>0</v>
      </c>
      <c r="AV23" s="147">
        <f t="shared" si="4"/>
        <v>0</v>
      </c>
      <c r="AW23" s="147">
        <f t="shared" si="4"/>
        <v>0</v>
      </c>
      <c r="AX23" s="147">
        <f t="shared" si="4"/>
        <v>0</v>
      </c>
      <c r="AY23" s="147">
        <f t="shared" si="4"/>
        <v>0</v>
      </c>
      <c r="AZ23" s="147">
        <f t="shared" si="4"/>
        <v>0</v>
      </c>
      <c r="BA23" s="147">
        <f t="shared" si="4"/>
        <v>0</v>
      </c>
      <c r="BB23" s="148">
        <f t="shared" si="4"/>
        <v>0</v>
      </c>
      <c r="BC23" s="86">
        <f t="shared" si="4"/>
        <v>0</v>
      </c>
      <c r="BD23" s="87">
        <f t="shared" si="4"/>
        <v>0</v>
      </c>
    </row>
    <row r="24" spans="1:57" s="65" customFormat="1" ht="15" customHeight="1" thickTop="1" thickBot="1">
      <c r="A24" s="1016"/>
      <c r="B24" s="162"/>
      <c r="C24" s="703"/>
      <c r="D24" s="628"/>
      <c r="E24" s="80"/>
      <c r="F24" s="80"/>
      <c r="G24" s="1558"/>
      <c r="H24" s="590"/>
      <c r="I24" s="590"/>
      <c r="J24" s="1555"/>
      <c r="K24" s="152"/>
      <c r="L24" s="152"/>
      <c r="M24" s="152"/>
      <c r="N24" s="152"/>
      <c r="O24" s="152"/>
      <c r="P24" s="152"/>
      <c r="Q24" s="152"/>
      <c r="R24" s="153"/>
      <c r="S24" s="152"/>
      <c r="T24" s="152"/>
      <c r="U24" s="152"/>
      <c r="V24" s="152"/>
      <c r="W24" s="152"/>
      <c r="X24" s="152"/>
      <c r="Y24" s="152"/>
      <c r="Z24" s="152"/>
      <c r="AA24" s="152"/>
      <c r="AB24" s="152"/>
      <c r="AC24" s="152"/>
      <c r="AD24" s="152"/>
      <c r="AE24" s="154"/>
      <c r="AF24" s="152"/>
      <c r="AG24" s="152"/>
      <c r="AH24" s="152"/>
      <c r="AI24" s="152"/>
      <c r="AJ24" s="152"/>
      <c r="AK24" s="152"/>
      <c r="AL24" s="152"/>
      <c r="AM24" s="152"/>
      <c r="AN24" s="152"/>
      <c r="AO24" s="152"/>
      <c r="AP24" s="153"/>
      <c r="AQ24" s="154"/>
      <c r="AR24" s="152"/>
      <c r="AS24" s="152"/>
      <c r="AT24" s="152"/>
      <c r="AU24" s="152"/>
      <c r="AV24" s="152"/>
      <c r="AW24" s="152"/>
      <c r="AX24" s="152"/>
      <c r="AY24" s="152"/>
      <c r="AZ24" s="152"/>
      <c r="BA24" s="152"/>
      <c r="BB24" s="153"/>
      <c r="BC24" s="152"/>
      <c r="BD24" s="1017"/>
      <c r="BE24"/>
    </row>
    <row r="25" spans="1:57" s="16" customFormat="1" ht="20.100000000000001" customHeight="1" thickTop="1" thickBot="1">
      <c r="A25" s="178" t="str">
        <f>Dictionary!$D$971</f>
        <v>3. Системные разработки</v>
      </c>
      <c r="B25" s="1013" t="str">
        <f>Dictionary!$D$991</f>
        <v>Разработки системы</v>
      </c>
      <c r="C25" s="1014">
        <f>SUM(K25:BD25)</f>
        <v>0</v>
      </c>
      <c r="D25" s="625"/>
      <c r="E25" s="1747"/>
      <c r="F25" s="1015"/>
      <c r="G25" s="1559"/>
      <c r="H25" s="971">
        <f>D25*C25</f>
        <v>0</v>
      </c>
      <c r="I25" s="971">
        <f>IF(D25=0,0,C25*D25/VLOOKUP(E25,devise,5,FALSE))</f>
        <v>0</v>
      </c>
      <c r="J25" s="1757"/>
      <c r="K25" s="1253"/>
      <c r="L25" s="1254"/>
      <c r="M25" s="1254"/>
      <c r="N25" s="1254"/>
      <c r="O25" s="1254"/>
      <c r="P25" s="1254"/>
      <c r="Q25" s="1254"/>
      <c r="R25" s="1255"/>
      <c r="S25" s="1256"/>
      <c r="T25" s="1254"/>
      <c r="U25" s="1254"/>
      <c r="V25" s="1254"/>
      <c r="W25" s="1254"/>
      <c r="X25" s="1254"/>
      <c r="Y25" s="1254"/>
      <c r="Z25" s="1254"/>
      <c r="AA25" s="1254"/>
      <c r="AB25" s="1254"/>
      <c r="AC25" s="1254"/>
      <c r="AD25" s="1257"/>
      <c r="AE25" s="1253"/>
      <c r="AF25" s="1254"/>
      <c r="AG25" s="1254"/>
      <c r="AH25" s="1254"/>
      <c r="AI25" s="1254"/>
      <c r="AJ25" s="1254"/>
      <c r="AK25" s="1254"/>
      <c r="AL25" s="1254"/>
      <c r="AM25" s="1254"/>
      <c r="AN25" s="1254"/>
      <c r="AO25" s="1254"/>
      <c r="AP25" s="1255"/>
      <c r="AQ25" s="1253"/>
      <c r="AR25" s="1254"/>
      <c r="AS25" s="1254"/>
      <c r="AT25" s="1254"/>
      <c r="AU25" s="1254"/>
      <c r="AV25" s="1254"/>
      <c r="AW25" s="1254"/>
      <c r="AX25" s="1254"/>
      <c r="AY25" s="1254"/>
      <c r="AZ25" s="1254"/>
      <c r="BA25" s="1254"/>
      <c r="BB25" s="1255"/>
      <c r="BC25" s="1258"/>
      <c r="BD25" s="1259"/>
      <c r="BE25"/>
    </row>
    <row r="26" spans="1:57" s="16" customFormat="1" ht="20.100000000000001" customHeight="1" thickBot="1">
      <c r="A26" s="1218" t="str">
        <f>Dictionary!$D$969</f>
        <v>(специфическое к проекту)</v>
      </c>
      <c r="B26" s="1746" t="str">
        <f>Dictionary!$D$992</f>
        <v>Утверждение системы</v>
      </c>
      <c r="C26" s="700">
        <f>SUM(K26:BD26)</f>
        <v>0</v>
      </c>
      <c r="D26" s="740"/>
      <c r="E26" s="741"/>
      <c r="F26" s="81"/>
      <c r="G26" s="1748"/>
      <c r="H26" s="968">
        <f>D26*C26</f>
        <v>0</v>
      </c>
      <c r="I26" s="968">
        <f>IF(D26=0,0,C26*D26/VLOOKUP(E26,devise,5,FALSE))</f>
        <v>0</v>
      </c>
      <c r="J26" s="1756"/>
      <c r="K26" s="1274"/>
      <c r="L26" s="1275"/>
      <c r="M26" s="1275"/>
      <c r="N26" s="1275"/>
      <c r="O26" s="1275"/>
      <c r="P26" s="1275"/>
      <c r="Q26" s="1275"/>
      <c r="R26" s="1276"/>
      <c r="S26" s="1277"/>
      <c r="T26" s="1275"/>
      <c r="U26" s="1275"/>
      <c r="V26" s="1275"/>
      <c r="W26" s="1275"/>
      <c r="X26" s="1275"/>
      <c r="Y26" s="1275"/>
      <c r="Z26" s="1275"/>
      <c r="AA26" s="1275"/>
      <c r="AB26" s="1275"/>
      <c r="AC26" s="1275"/>
      <c r="AD26" s="1278"/>
      <c r="AE26" s="1274"/>
      <c r="AF26" s="1275"/>
      <c r="AG26" s="1275"/>
      <c r="AH26" s="1275"/>
      <c r="AI26" s="1275"/>
      <c r="AJ26" s="1275"/>
      <c r="AK26" s="1275"/>
      <c r="AL26" s="1275"/>
      <c r="AM26" s="1275"/>
      <c r="AN26" s="1275"/>
      <c r="AO26" s="1275"/>
      <c r="AP26" s="1276"/>
      <c r="AQ26" s="1274"/>
      <c r="AR26" s="1275"/>
      <c r="AS26" s="1275"/>
      <c r="AT26" s="1275"/>
      <c r="AU26" s="1275"/>
      <c r="AV26" s="1275"/>
      <c r="AW26" s="1275"/>
      <c r="AX26" s="1275"/>
      <c r="AY26" s="1275"/>
      <c r="AZ26" s="1275"/>
      <c r="BA26" s="1275"/>
      <c r="BB26" s="1276"/>
      <c r="BC26" s="1279"/>
      <c r="BD26" s="1280"/>
      <c r="BE26"/>
    </row>
    <row r="27" spans="1:57" ht="20.100000000000001" customHeight="1" thickBot="1">
      <c r="A27" s="181"/>
      <c r="B27" s="34" t="str">
        <f>Dictionary!$D$981</f>
        <v xml:space="preserve">Итог </v>
      </c>
      <c r="C27" s="704">
        <f>SUM(C25:C26)</f>
        <v>0</v>
      </c>
      <c r="D27" s="623"/>
      <c r="E27" s="32"/>
      <c r="F27" s="32"/>
      <c r="G27" s="1560"/>
      <c r="H27" s="35"/>
      <c r="I27" s="970">
        <f>SUM(I25:I26)</f>
        <v>0</v>
      </c>
      <c r="J27" s="1552">
        <f>SUM(J25:J26)</f>
        <v>0</v>
      </c>
      <c r="K27" s="146">
        <f>SUM(K25:K26)</f>
        <v>0</v>
      </c>
      <c r="L27" s="146">
        <f t="shared" ref="L27:BB27" si="5">SUM(L25:L26)</f>
        <v>0</v>
      </c>
      <c r="M27" s="146">
        <f t="shared" si="5"/>
        <v>0</v>
      </c>
      <c r="N27" s="146">
        <f t="shared" si="5"/>
        <v>0</v>
      </c>
      <c r="O27" s="146">
        <f t="shared" si="5"/>
        <v>0</v>
      </c>
      <c r="P27" s="146">
        <f t="shared" si="5"/>
        <v>0</v>
      </c>
      <c r="Q27" s="146">
        <f t="shared" si="5"/>
        <v>0</v>
      </c>
      <c r="R27" s="146">
        <f t="shared" si="5"/>
        <v>0</v>
      </c>
      <c r="S27" s="146">
        <f t="shared" si="5"/>
        <v>0</v>
      </c>
      <c r="T27" s="146">
        <f t="shared" si="5"/>
        <v>0</v>
      </c>
      <c r="U27" s="146">
        <f t="shared" si="5"/>
        <v>0</v>
      </c>
      <c r="V27" s="146">
        <f t="shared" si="5"/>
        <v>0</v>
      </c>
      <c r="W27" s="146">
        <f t="shared" si="5"/>
        <v>0</v>
      </c>
      <c r="X27" s="146">
        <f t="shared" si="5"/>
        <v>0</v>
      </c>
      <c r="Y27" s="146">
        <f t="shared" si="5"/>
        <v>0</v>
      </c>
      <c r="Z27" s="146">
        <f t="shared" si="5"/>
        <v>0</v>
      </c>
      <c r="AA27" s="146">
        <f t="shared" si="5"/>
        <v>0</v>
      </c>
      <c r="AB27" s="146">
        <f t="shared" si="5"/>
        <v>0</v>
      </c>
      <c r="AC27" s="146">
        <f t="shared" si="5"/>
        <v>0</v>
      </c>
      <c r="AD27" s="146">
        <f t="shared" si="5"/>
        <v>0</v>
      </c>
      <c r="AE27" s="146">
        <f t="shared" si="5"/>
        <v>0</v>
      </c>
      <c r="AF27" s="146">
        <f t="shared" si="5"/>
        <v>0</v>
      </c>
      <c r="AG27" s="146">
        <f t="shared" si="5"/>
        <v>0</v>
      </c>
      <c r="AH27" s="146">
        <f t="shared" si="5"/>
        <v>0</v>
      </c>
      <c r="AI27" s="146">
        <f t="shared" si="5"/>
        <v>0</v>
      </c>
      <c r="AJ27" s="146">
        <f t="shared" si="5"/>
        <v>0</v>
      </c>
      <c r="AK27" s="146">
        <f t="shared" si="5"/>
        <v>0</v>
      </c>
      <c r="AL27" s="146">
        <f t="shared" si="5"/>
        <v>0</v>
      </c>
      <c r="AM27" s="146">
        <f t="shared" si="5"/>
        <v>0</v>
      </c>
      <c r="AN27" s="146">
        <f t="shared" si="5"/>
        <v>0</v>
      </c>
      <c r="AO27" s="146">
        <f t="shared" si="5"/>
        <v>0</v>
      </c>
      <c r="AP27" s="146">
        <f t="shared" si="5"/>
        <v>0</v>
      </c>
      <c r="AQ27" s="146">
        <f t="shared" si="5"/>
        <v>0</v>
      </c>
      <c r="AR27" s="146">
        <f t="shared" si="5"/>
        <v>0</v>
      </c>
      <c r="AS27" s="146">
        <f t="shared" si="5"/>
        <v>0</v>
      </c>
      <c r="AT27" s="146">
        <f t="shared" si="5"/>
        <v>0</v>
      </c>
      <c r="AU27" s="146">
        <f t="shared" si="5"/>
        <v>0</v>
      </c>
      <c r="AV27" s="146">
        <f t="shared" si="5"/>
        <v>0</v>
      </c>
      <c r="AW27" s="146">
        <f t="shared" si="5"/>
        <v>0</v>
      </c>
      <c r="AX27" s="146">
        <f t="shared" si="5"/>
        <v>0</v>
      </c>
      <c r="AY27" s="146">
        <f t="shared" si="5"/>
        <v>0</v>
      </c>
      <c r="AZ27" s="146">
        <f t="shared" si="5"/>
        <v>0</v>
      </c>
      <c r="BA27" s="146">
        <f t="shared" si="5"/>
        <v>0</v>
      </c>
      <c r="BB27" s="146">
        <f t="shared" si="5"/>
        <v>0</v>
      </c>
      <c r="BC27" s="1759">
        <f>SUM(BC25:BC26)</f>
        <v>0</v>
      </c>
      <c r="BD27" s="1758">
        <f>SUM(BD25:BD26)</f>
        <v>0</v>
      </c>
    </row>
    <row r="28" spans="1:57" s="65" customFormat="1" ht="14.25" customHeight="1" thickTop="1" thickBot="1">
      <c r="A28" s="59"/>
      <c r="B28" s="160"/>
      <c r="C28" s="705"/>
      <c r="D28" s="630"/>
      <c r="E28" s="82"/>
      <c r="F28" s="82"/>
      <c r="G28" s="1561"/>
      <c r="H28" s="591"/>
      <c r="I28" s="591"/>
      <c r="J28" s="1555"/>
      <c r="K28" s="152"/>
      <c r="L28" s="152"/>
      <c r="M28" s="152"/>
      <c r="N28" s="152"/>
      <c r="O28" s="152"/>
      <c r="P28" s="152"/>
      <c r="Q28" s="152"/>
      <c r="R28" s="153"/>
      <c r="S28" s="161"/>
      <c r="T28" s="161"/>
      <c r="U28" s="161"/>
      <c r="V28" s="161"/>
      <c r="W28" s="161"/>
      <c r="X28" s="161"/>
      <c r="Y28" s="161"/>
      <c r="Z28" s="161"/>
      <c r="AA28" s="161"/>
      <c r="AB28" s="161"/>
      <c r="AC28" s="161"/>
      <c r="AD28" s="161"/>
      <c r="AE28" s="154"/>
      <c r="AF28" s="152"/>
      <c r="AG28" s="152"/>
      <c r="AH28" s="152"/>
      <c r="AI28" s="152"/>
      <c r="AJ28" s="152"/>
      <c r="AK28" s="152"/>
      <c r="AL28" s="152"/>
      <c r="AM28" s="152"/>
      <c r="AN28" s="152"/>
      <c r="AO28" s="152"/>
      <c r="AP28" s="153"/>
      <c r="AQ28" s="154"/>
      <c r="AR28" s="152"/>
      <c r="AS28" s="152"/>
      <c r="AT28" s="152"/>
      <c r="AU28" s="152"/>
      <c r="AV28" s="152"/>
      <c r="AW28" s="152"/>
      <c r="AX28" s="152"/>
      <c r="AY28" s="152"/>
      <c r="AZ28" s="152"/>
      <c r="BA28" s="152"/>
      <c r="BB28" s="153"/>
      <c r="BC28" s="161"/>
      <c r="BD28" s="153"/>
      <c r="BE28"/>
    </row>
    <row r="29" spans="1:57" ht="20.100000000000001" customHeight="1" thickTop="1">
      <c r="A29" s="1216" t="str">
        <f>Dictionary!$D$972</f>
        <v>4.Tooling process feasibility</v>
      </c>
      <c r="B29" s="70" t="str">
        <f>Dictionary!$D$993</f>
        <v xml:space="preserve">Первичные разработки  </v>
      </c>
      <c r="C29" s="706">
        <f>SUM(K29:BD29)</f>
        <v>0</v>
      </c>
      <c r="D29" s="625"/>
      <c r="E29" s="957"/>
      <c r="F29" s="77"/>
      <c r="G29" s="1545"/>
      <c r="H29" s="971">
        <f>D29*C29</f>
        <v>0</v>
      </c>
      <c r="I29" s="971">
        <f>IF(D29=0,0,C29*D29/VLOOKUP(E29,devise,5,FALSE))</f>
        <v>0</v>
      </c>
      <c r="J29" s="1549"/>
      <c r="K29" s="1253"/>
      <c r="L29" s="1254"/>
      <c r="M29" s="1254"/>
      <c r="N29" s="1254"/>
      <c r="O29" s="1254"/>
      <c r="P29" s="1254"/>
      <c r="Q29" s="1254"/>
      <c r="R29" s="1255"/>
      <c r="S29" s="1256"/>
      <c r="T29" s="1254"/>
      <c r="U29" s="1254"/>
      <c r="V29" s="1254"/>
      <c r="W29" s="1254"/>
      <c r="X29" s="1254"/>
      <c r="Y29" s="1254"/>
      <c r="Z29" s="1254"/>
      <c r="AA29" s="1254"/>
      <c r="AB29" s="1254"/>
      <c r="AC29" s="1254"/>
      <c r="AD29" s="1257"/>
      <c r="AE29" s="1253"/>
      <c r="AF29" s="1254"/>
      <c r="AG29" s="1254"/>
      <c r="AH29" s="1254"/>
      <c r="AI29" s="1254"/>
      <c r="AJ29" s="1254"/>
      <c r="AK29" s="1254"/>
      <c r="AL29" s="1254"/>
      <c r="AM29" s="1254"/>
      <c r="AN29" s="1254"/>
      <c r="AO29" s="1254"/>
      <c r="AP29" s="1255"/>
      <c r="AQ29" s="1253"/>
      <c r="AR29" s="1254"/>
      <c r="AS29" s="1254"/>
      <c r="AT29" s="1254"/>
      <c r="AU29" s="1254"/>
      <c r="AV29" s="1254"/>
      <c r="AW29" s="1254"/>
      <c r="AX29" s="1254"/>
      <c r="AY29" s="1254"/>
      <c r="AZ29" s="1254"/>
      <c r="BA29" s="1254"/>
      <c r="BB29" s="1255"/>
      <c r="BC29" s="1258"/>
      <c r="BD29" s="1259"/>
    </row>
    <row r="30" spans="1:57" ht="20.100000000000001" customHeight="1" thickBot="1">
      <c r="A30" s="1217" t="str">
        <f>Dictionary!$D$974</f>
        <v>(не включая Супервайзера по изготовлению оснастки)</v>
      </c>
      <c r="B30" s="72" t="str">
        <f>Dictionary!$D$994</f>
        <v>Моделирование производственного процесса</v>
      </c>
      <c r="C30" s="707">
        <f>SUM(K30:BD30)</f>
        <v>0</v>
      </c>
      <c r="D30" s="631"/>
      <c r="E30" s="631"/>
      <c r="F30" s="79"/>
      <c r="G30" s="1547"/>
      <c r="H30" s="968">
        <f>D30*C30</f>
        <v>0</v>
      </c>
      <c r="I30" s="968">
        <f>IF(D30=0,0,C30*D30/VLOOKUP(E30,devise,5,FALSE))</f>
        <v>0</v>
      </c>
      <c r="J30" s="1551"/>
      <c r="K30" s="1274"/>
      <c r="L30" s="1275"/>
      <c r="M30" s="1275"/>
      <c r="N30" s="1275"/>
      <c r="O30" s="1275"/>
      <c r="P30" s="1275"/>
      <c r="Q30" s="1275"/>
      <c r="R30" s="1276"/>
      <c r="S30" s="1277"/>
      <c r="T30" s="1275"/>
      <c r="U30" s="1275"/>
      <c r="V30" s="1275"/>
      <c r="W30" s="1275"/>
      <c r="X30" s="1275"/>
      <c r="Y30" s="1275"/>
      <c r="Z30" s="1275"/>
      <c r="AA30" s="1275"/>
      <c r="AB30" s="1275"/>
      <c r="AC30" s="1275"/>
      <c r="AD30" s="1278"/>
      <c r="AE30" s="1274"/>
      <c r="AF30" s="1275"/>
      <c r="AG30" s="1275"/>
      <c r="AH30" s="1275"/>
      <c r="AI30" s="1275"/>
      <c r="AJ30" s="1275"/>
      <c r="AK30" s="1275"/>
      <c r="AL30" s="1275"/>
      <c r="AM30" s="1275"/>
      <c r="AN30" s="1275"/>
      <c r="AO30" s="1275"/>
      <c r="AP30" s="1276"/>
      <c r="AQ30" s="1274"/>
      <c r="AR30" s="1275"/>
      <c r="AS30" s="1275"/>
      <c r="AT30" s="1275"/>
      <c r="AU30" s="1275"/>
      <c r="AV30" s="1275"/>
      <c r="AW30" s="1275"/>
      <c r="AX30" s="1275"/>
      <c r="AY30" s="1275"/>
      <c r="AZ30" s="1275"/>
      <c r="BA30" s="1275"/>
      <c r="BB30" s="1276"/>
      <c r="BC30" s="1279"/>
      <c r="BD30" s="1280"/>
    </row>
    <row r="31" spans="1:57" ht="20.100000000000001" customHeight="1" thickBot="1">
      <c r="A31" s="1215" t="str">
        <f>Dictionary!$D$969</f>
        <v>(специфическое к проекту)</v>
      </c>
      <c r="B31" s="34" t="str">
        <f>Dictionary!$D$981</f>
        <v xml:space="preserve">Итог </v>
      </c>
      <c r="C31" s="704">
        <f>SUM(C29:C30)</f>
        <v>0</v>
      </c>
      <c r="D31" s="955"/>
      <c r="E31" s="956"/>
      <c r="F31" s="956"/>
      <c r="G31" s="1562"/>
      <c r="H31" s="36"/>
      <c r="I31" s="970">
        <f>SUM(I29:I30)</f>
        <v>0</v>
      </c>
      <c r="J31" s="1552">
        <f>SUM(J29:J30)</f>
        <v>0</v>
      </c>
      <c r="K31" s="146">
        <f t="shared" ref="K31:BD31" si="6">SUM(K29:K30)</f>
        <v>0</v>
      </c>
      <c r="L31" s="147">
        <f t="shared" si="6"/>
        <v>0</v>
      </c>
      <c r="M31" s="147">
        <f t="shared" si="6"/>
        <v>0</v>
      </c>
      <c r="N31" s="147">
        <f t="shared" si="6"/>
        <v>0</v>
      </c>
      <c r="O31" s="147">
        <f t="shared" si="6"/>
        <v>0</v>
      </c>
      <c r="P31" s="147">
        <f t="shared" si="6"/>
        <v>0</v>
      </c>
      <c r="Q31" s="147">
        <f t="shared" si="6"/>
        <v>0</v>
      </c>
      <c r="R31" s="148">
        <f t="shared" si="6"/>
        <v>0</v>
      </c>
      <c r="S31" s="149">
        <f t="shared" si="6"/>
        <v>0</v>
      </c>
      <c r="T31" s="147">
        <f t="shared" si="6"/>
        <v>0</v>
      </c>
      <c r="U31" s="147">
        <f t="shared" si="6"/>
        <v>0</v>
      </c>
      <c r="V31" s="147">
        <f t="shared" si="6"/>
        <v>0</v>
      </c>
      <c r="W31" s="147">
        <f t="shared" si="6"/>
        <v>0</v>
      </c>
      <c r="X31" s="147">
        <f t="shared" si="6"/>
        <v>0</v>
      </c>
      <c r="Y31" s="147">
        <f t="shared" si="6"/>
        <v>0</v>
      </c>
      <c r="Z31" s="147">
        <f t="shared" si="6"/>
        <v>0</v>
      </c>
      <c r="AA31" s="147">
        <f t="shared" si="6"/>
        <v>0</v>
      </c>
      <c r="AB31" s="147">
        <f t="shared" si="6"/>
        <v>0</v>
      </c>
      <c r="AC31" s="147">
        <f t="shared" si="6"/>
        <v>0</v>
      </c>
      <c r="AD31" s="150">
        <f t="shared" si="6"/>
        <v>0</v>
      </c>
      <c r="AE31" s="146">
        <f t="shared" si="6"/>
        <v>0</v>
      </c>
      <c r="AF31" s="147">
        <f t="shared" si="6"/>
        <v>0</v>
      </c>
      <c r="AG31" s="147">
        <f t="shared" si="6"/>
        <v>0</v>
      </c>
      <c r="AH31" s="147">
        <f t="shared" si="6"/>
        <v>0</v>
      </c>
      <c r="AI31" s="147">
        <f t="shared" si="6"/>
        <v>0</v>
      </c>
      <c r="AJ31" s="147">
        <f t="shared" si="6"/>
        <v>0</v>
      </c>
      <c r="AK31" s="147">
        <f t="shared" si="6"/>
        <v>0</v>
      </c>
      <c r="AL31" s="147">
        <f t="shared" si="6"/>
        <v>0</v>
      </c>
      <c r="AM31" s="147">
        <f t="shared" si="6"/>
        <v>0</v>
      </c>
      <c r="AN31" s="147">
        <f t="shared" si="6"/>
        <v>0</v>
      </c>
      <c r="AO31" s="147">
        <f t="shared" si="6"/>
        <v>0</v>
      </c>
      <c r="AP31" s="148">
        <f t="shared" si="6"/>
        <v>0</v>
      </c>
      <c r="AQ31" s="146">
        <f t="shared" si="6"/>
        <v>0</v>
      </c>
      <c r="AR31" s="147">
        <f t="shared" si="6"/>
        <v>0</v>
      </c>
      <c r="AS31" s="147">
        <f t="shared" si="6"/>
        <v>0</v>
      </c>
      <c r="AT31" s="147">
        <f t="shared" si="6"/>
        <v>0</v>
      </c>
      <c r="AU31" s="147">
        <f t="shared" si="6"/>
        <v>0</v>
      </c>
      <c r="AV31" s="147">
        <f t="shared" si="6"/>
        <v>0</v>
      </c>
      <c r="AW31" s="147">
        <f t="shared" si="6"/>
        <v>0</v>
      </c>
      <c r="AX31" s="147">
        <f t="shared" si="6"/>
        <v>0</v>
      </c>
      <c r="AY31" s="147">
        <f t="shared" si="6"/>
        <v>0</v>
      </c>
      <c r="AZ31" s="147">
        <f t="shared" si="6"/>
        <v>0</v>
      </c>
      <c r="BA31" s="147">
        <f t="shared" si="6"/>
        <v>0</v>
      </c>
      <c r="BB31" s="148">
        <f t="shared" si="6"/>
        <v>0</v>
      </c>
      <c r="BC31" s="86">
        <f t="shared" si="6"/>
        <v>0</v>
      </c>
      <c r="BD31" s="87">
        <f t="shared" si="6"/>
        <v>0</v>
      </c>
    </row>
    <row r="32" spans="1:57" s="65" customFormat="1" ht="14.25" customHeight="1" thickTop="1" thickBot="1">
      <c r="A32" s="59"/>
      <c r="B32" s="160"/>
      <c r="C32" s="705"/>
      <c r="D32" s="630"/>
      <c r="E32" s="82"/>
      <c r="F32" s="82"/>
      <c r="G32" s="1561"/>
      <c r="H32" s="591"/>
      <c r="I32" s="591"/>
      <c r="J32" s="1555"/>
      <c r="K32" s="152"/>
      <c r="L32" s="152"/>
      <c r="M32" s="152"/>
      <c r="N32" s="152"/>
      <c r="O32" s="152"/>
      <c r="P32" s="152"/>
      <c r="Q32" s="152"/>
      <c r="R32" s="153"/>
      <c r="S32" s="152"/>
      <c r="T32" s="152"/>
      <c r="U32" s="152"/>
      <c r="V32" s="152"/>
      <c r="W32" s="152"/>
      <c r="X32" s="152"/>
      <c r="Y32" s="152"/>
      <c r="Z32" s="152"/>
      <c r="AA32" s="152"/>
      <c r="AB32" s="152"/>
      <c r="AC32" s="152"/>
      <c r="AD32" s="152"/>
      <c r="AE32" s="154"/>
      <c r="AF32" s="152"/>
      <c r="AG32" s="152"/>
      <c r="AH32" s="152"/>
      <c r="AI32" s="152"/>
      <c r="AJ32" s="152"/>
      <c r="AK32" s="152"/>
      <c r="AL32" s="152"/>
      <c r="AM32" s="152"/>
      <c r="AN32" s="152"/>
      <c r="AO32" s="152"/>
      <c r="AP32" s="153"/>
      <c r="AQ32" s="154"/>
      <c r="AR32" s="152"/>
      <c r="AS32" s="152"/>
      <c r="AT32" s="152"/>
      <c r="AU32" s="152"/>
      <c r="AV32" s="152"/>
      <c r="AW32" s="152"/>
      <c r="AX32" s="152"/>
      <c r="AY32" s="152"/>
      <c r="AZ32" s="152"/>
      <c r="BA32" s="152"/>
      <c r="BB32" s="153"/>
      <c r="BC32" s="152"/>
      <c r="BD32" s="153"/>
      <c r="BE32"/>
    </row>
    <row r="33" spans="1:57" ht="20.100000000000001" customHeight="1" thickTop="1">
      <c r="A33" s="175" t="str">
        <f>Dictionary!$D$973</f>
        <v>5. Разработка производственного процесса</v>
      </c>
      <c r="B33" s="70" t="str">
        <f>Dictionary!$D$995</f>
        <v>Руководитель проекта по индустриализации</v>
      </c>
      <c r="C33" s="698">
        <f>SUM(K33:BD33)</f>
        <v>0</v>
      </c>
      <c r="D33" s="625"/>
      <c r="E33" s="629"/>
      <c r="F33" s="77"/>
      <c r="G33" s="1545"/>
      <c r="H33" s="971">
        <f>D33*C33</f>
        <v>0</v>
      </c>
      <c r="I33" s="971">
        <f>IF(D33=0,0,C33*D33/VLOOKUP(E33,devise,5,FALSE))</f>
        <v>0</v>
      </c>
      <c r="J33" s="1549"/>
      <c r="K33" s="1253"/>
      <c r="L33" s="1254"/>
      <c r="M33" s="1254"/>
      <c r="N33" s="1254"/>
      <c r="O33" s="1254"/>
      <c r="P33" s="1254"/>
      <c r="Q33" s="1254"/>
      <c r="R33" s="1255"/>
      <c r="S33" s="1256"/>
      <c r="T33" s="1254"/>
      <c r="U33" s="1254"/>
      <c r="V33" s="1254"/>
      <c r="W33" s="1254"/>
      <c r="X33" s="1254"/>
      <c r="Y33" s="1254"/>
      <c r="Z33" s="1254"/>
      <c r="AA33" s="1254"/>
      <c r="AB33" s="1254"/>
      <c r="AC33" s="1254"/>
      <c r="AD33" s="1257"/>
      <c r="AE33" s="1253"/>
      <c r="AF33" s="1254"/>
      <c r="AG33" s="1254"/>
      <c r="AH33" s="1254"/>
      <c r="AI33" s="1254"/>
      <c r="AJ33" s="1254"/>
      <c r="AK33" s="1254"/>
      <c r="AL33" s="1254"/>
      <c r="AM33" s="1254"/>
      <c r="AN33" s="1254"/>
      <c r="AO33" s="1254"/>
      <c r="AP33" s="1255"/>
      <c r="AQ33" s="1253"/>
      <c r="AR33" s="1254"/>
      <c r="AS33" s="1254"/>
      <c r="AT33" s="1254"/>
      <c r="AU33" s="1254"/>
      <c r="AV33" s="1254"/>
      <c r="AW33" s="1254"/>
      <c r="AX33" s="1254"/>
      <c r="AY33" s="1254"/>
      <c r="AZ33" s="1254"/>
      <c r="BA33" s="1254"/>
      <c r="BB33" s="1255"/>
      <c r="BC33" s="1258"/>
      <c r="BD33" s="1259"/>
    </row>
    <row r="34" spans="1:57" ht="20.100000000000001" customHeight="1" thickBot="1">
      <c r="A34" s="179" t="str">
        <f>Dictionary!$D$974</f>
        <v>(не включая Супервайзера по изготовлению оснастки)</v>
      </c>
      <c r="B34" s="72" t="str">
        <f>Dictionary!$D$996</f>
        <v>Технолог процесс/продукт(полная занятость на проекте)</v>
      </c>
      <c r="C34" s="700">
        <f>SUM(K34:BD34)</f>
        <v>0</v>
      </c>
      <c r="D34" s="631"/>
      <c r="E34" s="631"/>
      <c r="F34" s="79"/>
      <c r="G34" s="1547"/>
      <c r="H34" s="969">
        <f>D34*C34</f>
        <v>0</v>
      </c>
      <c r="I34" s="968">
        <f>IF(D34=0,0,C34*D34/VLOOKUP(E34,devise,5,FALSE))</f>
        <v>0</v>
      </c>
      <c r="J34" s="1551"/>
      <c r="K34" s="1267"/>
      <c r="L34" s="1268"/>
      <c r="M34" s="1268"/>
      <c r="N34" s="1268"/>
      <c r="O34" s="1268"/>
      <c r="P34" s="1268"/>
      <c r="Q34" s="1268"/>
      <c r="R34" s="1269"/>
      <c r="S34" s="1270"/>
      <c r="T34" s="1268"/>
      <c r="U34" s="1268"/>
      <c r="V34" s="1268"/>
      <c r="W34" s="1268"/>
      <c r="X34" s="1268"/>
      <c r="Y34" s="1268"/>
      <c r="Z34" s="1268"/>
      <c r="AA34" s="1268"/>
      <c r="AB34" s="1268"/>
      <c r="AC34" s="1268"/>
      <c r="AD34" s="1271"/>
      <c r="AE34" s="1267"/>
      <c r="AF34" s="1268"/>
      <c r="AG34" s="1268"/>
      <c r="AH34" s="1268"/>
      <c r="AI34" s="1268"/>
      <c r="AJ34" s="1268"/>
      <c r="AK34" s="1268"/>
      <c r="AL34" s="1268"/>
      <c r="AM34" s="1268"/>
      <c r="AN34" s="1268"/>
      <c r="AO34" s="1268"/>
      <c r="AP34" s="1269"/>
      <c r="AQ34" s="1267"/>
      <c r="AR34" s="1268"/>
      <c r="AS34" s="1268"/>
      <c r="AT34" s="1268"/>
      <c r="AU34" s="1268"/>
      <c r="AV34" s="1268"/>
      <c r="AW34" s="1268"/>
      <c r="AX34" s="1268"/>
      <c r="AY34" s="1268"/>
      <c r="AZ34" s="1268"/>
      <c r="BA34" s="1268"/>
      <c r="BB34" s="1269"/>
      <c r="BC34" s="1272"/>
      <c r="BD34" s="1273"/>
    </row>
    <row r="35" spans="1:57" ht="20.100000000000001" customHeight="1" thickBot="1">
      <c r="A35" s="181" t="str">
        <f>Dictionary!$D$969</f>
        <v>(специфическое к проекту)</v>
      </c>
      <c r="B35" s="31" t="str">
        <f>Dictionary!$D$981</f>
        <v xml:space="preserve">Итог </v>
      </c>
      <c r="C35" s="704">
        <f>SUM(C33:C34)</f>
        <v>0</v>
      </c>
      <c r="D35" s="623"/>
      <c r="E35" s="32"/>
      <c r="F35" s="32"/>
      <c r="G35" s="1557"/>
      <c r="H35" s="1760"/>
      <c r="I35" s="970">
        <f>SUM(I33:I34)</f>
        <v>0</v>
      </c>
      <c r="J35" s="1552">
        <f>SUM(J33:J34)</f>
        <v>0</v>
      </c>
      <c r="K35" s="146">
        <f>SUM(K33:K34)</f>
        <v>0</v>
      </c>
      <c r="L35" s="147">
        <f t="shared" ref="L35:BD35" si="7">SUM(L33:L34)</f>
        <v>0</v>
      </c>
      <c r="M35" s="147">
        <f t="shared" si="7"/>
        <v>0</v>
      </c>
      <c r="N35" s="147">
        <f t="shared" si="7"/>
        <v>0</v>
      </c>
      <c r="O35" s="147">
        <f t="shared" si="7"/>
        <v>0</v>
      </c>
      <c r="P35" s="147">
        <f t="shared" si="7"/>
        <v>0</v>
      </c>
      <c r="Q35" s="147">
        <f t="shared" si="7"/>
        <v>0</v>
      </c>
      <c r="R35" s="148">
        <f t="shared" si="7"/>
        <v>0</v>
      </c>
      <c r="S35" s="149">
        <f t="shared" si="7"/>
        <v>0</v>
      </c>
      <c r="T35" s="147">
        <f t="shared" si="7"/>
        <v>0</v>
      </c>
      <c r="U35" s="147">
        <f t="shared" si="7"/>
        <v>0</v>
      </c>
      <c r="V35" s="147">
        <f t="shared" si="7"/>
        <v>0</v>
      </c>
      <c r="W35" s="147">
        <f t="shared" si="7"/>
        <v>0</v>
      </c>
      <c r="X35" s="147">
        <f t="shared" si="7"/>
        <v>0</v>
      </c>
      <c r="Y35" s="147">
        <f t="shared" si="7"/>
        <v>0</v>
      </c>
      <c r="Z35" s="147">
        <f t="shared" si="7"/>
        <v>0</v>
      </c>
      <c r="AA35" s="147">
        <f t="shared" si="7"/>
        <v>0</v>
      </c>
      <c r="AB35" s="147">
        <f t="shared" si="7"/>
        <v>0</v>
      </c>
      <c r="AC35" s="147">
        <f t="shared" si="7"/>
        <v>0</v>
      </c>
      <c r="AD35" s="150">
        <f t="shared" si="7"/>
        <v>0</v>
      </c>
      <c r="AE35" s="146">
        <f t="shared" si="7"/>
        <v>0</v>
      </c>
      <c r="AF35" s="147">
        <f t="shared" si="7"/>
        <v>0</v>
      </c>
      <c r="AG35" s="147">
        <f t="shared" si="7"/>
        <v>0</v>
      </c>
      <c r="AH35" s="147">
        <f t="shared" si="7"/>
        <v>0</v>
      </c>
      <c r="AI35" s="147">
        <f t="shared" si="7"/>
        <v>0</v>
      </c>
      <c r="AJ35" s="147">
        <f t="shared" si="7"/>
        <v>0</v>
      </c>
      <c r="AK35" s="147">
        <f t="shared" si="7"/>
        <v>0</v>
      </c>
      <c r="AL35" s="147">
        <f t="shared" si="7"/>
        <v>0</v>
      </c>
      <c r="AM35" s="147">
        <f t="shared" si="7"/>
        <v>0</v>
      </c>
      <c r="AN35" s="147">
        <f t="shared" si="7"/>
        <v>0</v>
      </c>
      <c r="AO35" s="147">
        <f t="shared" si="7"/>
        <v>0</v>
      </c>
      <c r="AP35" s="148">
        <f t="shared" si="7"/>
        <v>0</v>
      </c>
      <c r="AQ35" s="146">
        <f t="shared" si="7"/>
        <v>0</v>
      </c>
      <c r="AR35" s="147">
        <f t="shared" si="7"/>
        <v>0</v>
      </c>
      <c r="AS35" s="147">
        <f t="shared" si="7"/>
        <v>0</v>
      </c>
      <c r="AT35" s="147">
        <f t="shared" si="7"/>
        <v>0</v>
      </c>
      <c r="AU35" s="147">
        <f t="shared" si="7"/>
        <v>0</v>
      </c>
      <c r="AV35" s="147">
        <f t="shared" si="7"/>
        <v>0</v>
      </c>
      <c r="AW35" s="147">
        <f t="shared" si="7"/>
        <v>0</v>
      </c>
      <c r="AX35" s="147">
        <f t="shared" si="7"/>
        <v>0</v>
      </c>
      <c r="AY35" s="147">
        <f t="shared" si="7"/>
        <v>0</v>
      </c>
      <c r="AZ35" s="147">
        <f t="shared" si="7"/>
        <v>0</v>
      </c>
      <c r="BA35" s="147">
        <f t="shared" si="7"/>
        <v>0</v>
      </c>
      <c r="BB35" s="148">
        <f t="shared" si="7"/>
        <v>0</v>
      </c>
      <c r="BC35" s="86">
        <f t="shared" si="7"/>
        <v>0</v>
      </c>
      <c r="BD35" s="87">
        <f t="shared" si="7"/>
        <v>0</v>
      </c>
    </row>
    <row r="36" spans="1:57" s="65" customFormat="1" ht="15.75" customHeight="1" thickTop="1" thickBot="1">
      <c r="A36" s="155"/>
      <c r="B36" s="155"/>
      <c r="C36" s="702"/>
      <c r="D36" s="624"/>
      <c r="E36" s="156"/>
      <c r="F36" s="156"/>
      <c r="G36" s="702"/>
      <c r="H36" s="1762"/>
      <c r="I36" s="589"/>
      <c r="J36" s="1553"/>
      <c r="K36" s="157"/>
      <c r="L36" s="157"/>
      <c r="M36" s="157"/>
      <c r="N36" s="157"/>
      <c r="O36" s="157"/>
      <c r="P36" s="157"/>
      <c r="Q36" s="157"/>
      <c r="R36" s="158"/>
      <c r="S36" s="157"/>
      <c r="T36" s="157"/>
      <c r="U36" s="157"/>
      <c r="V36" s="157"/>
      <c r="W36" s="157"/>
      <c r="X36" s="157"/>
      <c r="Y36" s="157"/>
      <c r="Z36" s="157"/>
      <c r="AA36" s="157"/>
      <c r="AB36" s="157"/>
      <c r="AC36" s="157"/>
      <c r="AD36" s="157"/>
      <c r="AE36" s="159"/>
      <c r="AF36" s="157"/>
      <c r="AG36" s="157"/>
      <c r="AH36" s="157"/>
      <c r="AI36" s="157"/>
      <c r="AJ36" s="157"/>
      <c r="AK36" s="157"/>
      <c r="AL36" s="157"/>
      <c r="AM36" s="157"/>
      <c r="AN36" s="157"/>
      <c r="AO36" s="157"/>
      <c r="AP36" s="158"/>
      <c r="AQ36" s="159"/>
      <c r="AR36" s="157"/>
      <c r="AS36" s="157"/>
      <c r="AT36" s="157"/>
      <c r="AU36" s="157"/>
      <c r="AV36" s="157"/>
      <c r="AW36" s="157"/>
      <c r="AX36" s="157"/>
      <c r="AY36" s="157"/>
      <c r="AZ36" s="157"/>
      <c r="BA36" s="157"/>
      <c r="BB36" s="158"/>
      <c r="BC36" s="157"/>
      <c r="BD36" s="158"/>
      <c r="BE36"/>
    </row>
    <row r="37" spans="1:57" ht="20.100000000000001" customHeight="1" thickTop="1">
      <c r="A37" s="175" t="str">
        <f>Dictionary!$D$975</f>
        <v>6. Менеджмент качества</v>
      </c>
      <c r="B37" s="70" t="str">
        <f>Dictionary!$D$997</f>
        <v>Инженер /Руководитель по Качеству</v>
      </c>
      <c r="C37" s="698">
        <f>SUM(K37:BD37)</f>
        <v>0</v>
      </c>
      <c r="D37" s="625"/>
      <c r="E37" s="957"/>
      <c r="F37" s="77"/>
      <c r="G37" s="1545"/>
      <c r="H37" s="971">
        <f>D37*C37</f>
        <v>0</v>
      </c>
      <c r="I37" s="971">
        <f>IF(D37=0,0,C37*D37/VLOOKUP(E37,devise,5,FALSE))</f>
        <v>0</v>
      </c>
      <c r="J37" s="1549"/>
      <c r="K37" s="1253"/>
      <c r="L37" s="1254"/>
      <c r="M37" s="1254"/>
      <c r="N37" s="1254"/>
      <c r="O37" s="1254"/>
      <c r="P37" s="1254"/>
      <c r="Q37" s="1254"/>
      <c r="R37" s="1255"/>
      <c r="S37" s="1256"/>
      <c r="T37" s="1254"/>
      <c r="U37" s="1254"/>
      <c r="V37" s="1254"/>
      <c r="W37" s="1254"/>
      <c r="X37" s="1254"/>
      <c r="Y37" s="1254"/>
      <c r="Z37" s="1254"/>
      <c r="AA37" s="1254"/>
      <c r="AB37" s="1254"/>
      <c r="AC37" s="1254"/>
      <c r="AD37" s="1257"/>
      <c r="AE37" s="1253"/>
      <c r="AF37" s="1254"/>
      <c r="AG37" s="1254"/>
      <c r="AH37" s="1254"/>
      <c r="AI37" s="1254"/>
      <c r="AJ37" s="1254"/>
      <c r="AK37" s="1254"/>
      <c r="AL37" s="1254"/>
      <c r="AM37" s="1254"/>
      <c r="AN37" s="1254"/>
      <c r="AO37" s="1254"/>
      <c r="AP37" s="1255"/>
      <c r="AQ37" s="1253"/>
      <c r="AR37" s="1254"/>
      <c r="AS37" s="1254"/>
      <c r="AT37" s="1254"/>
      <c r="AU37" s="1254"/>
      <c r="AV37" s="1254"/>
      <c r="AW37" s="1254"/>
      <c r="AX37" s="1254"/>
      <c r="AY37" s="1254"/>
      <c r="AZ37" s="1254"/>
      <c r="BA37" s="1254"/>
      <c r="BB37" s="1255"/>
      <c r="BC37" s="1258"/>
      <c r="BD37" s="1259"/>
    </row>
    <row r="38" spans="1:57" ht="20.100000000000001" customHeight="1">
      <c r="A38" s="179" t="str">
        <f>Dictionary!$D$969</f>
        <v>(специфическое к проекту)</v>
      </c>
      <c r="B38" s="71" t="str">
        <f>Dictionary!$D$998</f>
        <v>Управление средствами контроля</v>
      </c>
      <c r="C38" s="699">
        <f>SUM(K38:BD38)</f>
        <v>0</v>
      </c>
      <c r="D38" s="626"/>
      <c r="E38" s="626"/>
      <c r="F38" s="78"/>
      <c r="G38" s="1546"/>
      <c r="H38" s="968">
        <f>D38*C38</f>
        <v>0</v>
      </c>
      <c r="I38" s="968">
        <f>IF(D38=0,0,C38*D38/VLOOKUP(E38,devise,5,FALSE))</f>
        <v>0</v>
      </c>
      <c r="J38" s="1550"/>
      <c r="K38" s="1260"/>
      <c r="L38" s="1261"/>
      <c r="M38" s="1261"/>
      <c r="N38" s="1261"/>
      <c r="O38" s="1261"/>
      <c r="P38" s="1261"/>
      <c r="Q38" s="1261"/>
      <c r="R38" s="1262"/>
      <c r="S38" s="1263"/>
      <c r="T38" s="1261"/>
      <c r="U38" s="1261"/>
      <c r="V38" s="1261"/>
      <c r="W38" s="1261"/>
      <c r="X38" s="1261"/>
      <c r="Y38" s="1261"/>
      <c r="Z38" s="1261"/>
      <c r="AA38" s="1261"/>
      <c r="AB38" s="1261"/>
      <c r="AC38" s="1261"/>
      <c r="AD38" s="1264"/>
      <c r="AE38" s="1260"/>
      <c r="AF38" s="1261"/>
      <c r="AG38" s="1261"/>
      <c r="AH38" s="1261"/>
      <c r="AI38" s="1261"/>
      <c r="AJ38" s="1261"/>
      <c r="AK38" s="1261"/>
      <c r="AL38" s="1261"/>
      <c r="AM38" s="1261"/>
      <c r="AN38" s="1261"/>
      <c r="AO38" s="1261"/>
      <c r="AP38" s="1262"/>
      <c r="AQ38" s="1260"/>
      <c r="AR38" s="1261"/>
      <c r="AS38" s="1261"/>
      <c r="AT38" s="1261"/>
      <c r="AU38" s="1261"/>
      <c r="AV38" s="1261"/>
      <c r="AW38" s="1261"/>
      <c r="AX38" s="1261"/>
      <c r="AY38" s="1261"/>
      <c r="AZ38" s="1261"/>
      <c r="BA38" s="1261"/>
      <c r="BB38" s="1262"/>
      <c r="BC38" s="1265"/>
      <c r="BD38" s="1266"/>
    </row>
    <row r="39" spans="1:57" ht="20.100000000000001" customHeight="1">
      <c r="A39" s="176"/>
      <c r="B39" s="71" t="str">
        <f>Dictionary!$D$999</f>
        <v>Замеры</v>
      </c>
      <c r="C39" s="699">
        <f>SUM(K39:BD39)</f>
        <v>0</v>
      </c>
      <c r="D39" s="626"/>
      <c r="E39" s="740"/>
      <c r="F39" s="78"/>
      <c r="G39" s="1546"/>
      <c r="H39" s="968">
        <f>D39*C39</f>
        <v>0</v>
      </c>
      <c r="I39" s="968">
        <f>IF(D39=0,0,C39*D39/VLOOKUP(E39,devise,5,FALSE))</f>
        <v>0</v>
      </c>
      <c r="J39" s="1550"/>
      <c r="K39" s="1260"/>
      <c r="L39" s="1261"/>
      <c r="M39" s="1261"/>
      <c r="N39" s="1261"/>
      <c r="O39" s="1261"/>
      <c r="P39" s="1261"/>
      <c r="Q39" s="1261"/>
      <c r="R39" s="1262"/>
      <c r="S39" s="1263"/>
      <c r="T39" s="1261"/>
      <c r="U39" s="1261"/>
      <c r="V39" s="1261"/>
      <c r="W39" s="1261"/>
      <c r="X39" s="1261"/>
      <c r="Y39" s="1261"/>
      <c r="Z39" s="1261"/>
      <c r="AA39" s="1261"/>
      <c r="AB39" s="1261"/>
      <c r="AC39" s="1261"/>
      <c r="AD39" s="1264"/>
      <c r="AE39" s="1260"/>
      <c r="AF39" s="1261"/>
      <c r="AG39" s="1261"/>
      <c r="AH39" s="1261"/>
      <c r="AI39" s="1261"/>
      <c r="AJ39" s="1261"/>
      <c r="AK39" s="1261"/>
      <c r="AL39" s="1261"/>
      <c r="AM39" s="1261"/>
      <c r="AN39" s="1261"/>
      <c r="AO39" s="1261"/>
      <c r="AP39" s="1262"/>
      <c r="AQ39" s="1260"/>
      <c r="AR39" s="1261"/>
      <c r="AS39" s="1261"/>
      <c r="AT39" s="1261"/>
      <c r="AU39" s="1261"/>
      <c r="AV39" s="1261"/>
      <c r="AW39" s="1261"/>
      <c r="AX39" s="1261"/>
      <c r="AY39" s="1261"/>
      <c r="AZ39" s="1261"/>
      <c r="BA39" s="1261"/>
      <c r="BB39" s="1262"/>
      <c r="BC39" s="1265"/>
      <c r="BD39" s="1266"/>
    </row>
    <row r="40" spans="1:57" ht="20.100000000000001" customHeight="1" thickBot="1">
      <c r="A40" s="176"/>
      <c r="B40" s="72" t="str">
        <f>Dictionary!$D$1000</f>
        <v>Инженер /Технолог (ANPQP)</v>
      </c>
      <c r="C40" s="700">
        <f>SUM(K40:BD40)</f>
        <v>0</v>
      </c>
      <c r="D40" s="631"/>
      <c r="E40" s="631"/>
      <c r="F40" s="79"/>
      <c r="G40" s="1547"/>
      <c r="H40" s="969">
        <f>D40*C40</f>
        <v>0</v>
      </c>
      <c r="I40" s="968">
        <f>IF(D40=0,0,C40*D40/VLOOKUP(E40,devise,5,FALSE))</f>
        <v>0</v>
      </c>
      <c r="J40" s="1551"/>
      <c r="K40" s="1281"/>
      <c r="L40" s="1282"/>
      <c r="M40" s="1282"/>
      <c r="N40" s="1282"/>
      <c r="O40" s="1282"/>
      <c r="P40" s="1282"/>
      <c r="Q40" s="1282"/>
      <c r="R40" s="1283"/>
      <c r="S40" s="1284"/>
      <c r="T40" s="1282"/>
      <c r="U40" s="1282"/>
      <c r="V40" s="1282"/>
      <c r="W40" s="1282"/>
      <c r="X40" s="1282"/>
      <c r="Y40" s="1282"/>
      <c r="Z40" s="1282"/>
      <c r="AA40" s="1282"/>
      <c r="AB40" s="1282"/>
      <c r="AC40" s="1282"/>
      <c r="AD40" s="1285"/>
      <c r="AE40" s="1281"/>
      <c r="AF40" s="1282"/>
      <c r="AG40" s="1282"/>
      <c r="AH40" s="1282"/>
      <c r="AI40" s="1282"/>
      <c r="AJ40" s="1282"/>
      <c r="AK40" s="1282"/>
      <c r="AL40" s="1282"/>
      <c r="AM40" s="1282"/>
      <c r="AN40" s="1282"/>
      <c r="AO40" s="1282"/>
      <c r="AP40" s="1283"/>
      <c r="AQ40" s="1281"/>
      <c r="AR40" s="1282"/>
      <c r="AS40" s="1282"/>
      <c r="AT40" s="1282"/>
      <c r="AU40" s="1282"/>
      <c r="AV40" s="1282"/>
      <c r="AW40" s="1282"/>
      <c r="AX40" s="1282"/>
      <c r="AY40" s="1282"/>
      <c r="AZ40" s="1282"/>
      <c r="BA40" s="1282"/>
      <c r="BB40" s="1283"/>
      <c r="BC40" s="1286"/>
      <c r="BD40" s="1287"/>
    </row>
    <row r="41" spans="1:57" ht="20.100000000000001" customHeight="1" thickBot="1">
      <c r="A41" s="177"/>
      <c r="B41" s="31" t="str">
        <f>Dictionary!$D$981</f>
        <v xml:space="preserve">Итог </v>
      </c>
      <c r="C41" s="708">
        <f>SUM(C37:C40)</f>
        <v>0</v>
      </c>
      <c r="D41" s="92"/>
      <c r="E41" s="37"/>
      <c r="F41" s="37"/>
      <c r="G41" s="1557"/>
      <c r="H41" s="1760"/>
      <c r="I41" s="970">
        <f>SUM(I37:I40)</f>
        <v>0</v>
      </c>
      <c r="J41" s="1552">
        <f>SUM(J37:J40)</f>
        <v>0</v>
      </c>
      <c r="K41" s="146">
        <f>SUM(K37:K40)</f>
        <v>0</v>
      </c>
      <c r="L41" s="147">
        <f t="shared" ref="L41:BD41" si="8">SUM(L37:L40)</f>
        <v>0</v>
      </c>
      <c r="M41" s="147">
        <f t="shared" si="8"/>
        <v>0</v>
      </c>
      <c r="N41" s="147">
        <f t="shared" si="8"/>
        <v>0</v>
      </c>
      <c r="O41" s="147">
        <f t="shared" si="8"/>
        <v>0</v>
      </c>
      <c r="P41" s="147">
        <f t="shared" si="8"/>
        <v>0</v>
      </c>
      <c r="Q41" s="147">
        <f t="shared" si="8"/>
        <v>0</v>
      </c>
      <c r="R41" s="148">
        <f t="shared" si="8"/>
        <v>0</v>
      </c>
      <c r="S41" s="149">
        <f t="shared" si="8"/>
        <v>0</v>
      </c>
      <c r="T41" s="147">
        <f t="shared" si="8"/>
        <v>0</v>
      </c>
      <c r="U41" s="147">
        <f t="shared" si="8"/>
        <v>0</v>
      </c>
      <c r="V41" s="147">
        <f t="shared" si="8"/>
        <v>0</v>
      </c>
      <c r="W41" s="147">
        <f t="shared" si="8"/>
        <v>0</v>
      </c>
      <c r="X41" s="147">
        <f t="shared" si="8"/>
        <v>0</v>
      </c>
      <c r="Y41" s="147">
        <f t="shared" si="8"/>
        <v>0</v>
      </c>
      <c r="Z41" s="147">
        <f t="shared" si="8"/>
        <v>0</v>
      </c>
      <c r="AA41" s="147">
        <f t="shared" si="8"/>
        <v>0</v>
      </c>
      <c r="AB41" s="147">
        <f t="shared" si="8"/>
        <v>0</v>
      </c>
      <c r="AC41" s="147">
        <f t="shared" si="8"/>
        <v>0</v>
      </c>
      <c r="AD41" s="150">
        <f t="shared" si="8"/>
        <v>0</v>
      </c>
      <c r="AE41" s="146">
        <f t="shared" si="8"/>
        <v>0</v>
      </c>
      <c r="AF41" s="147">
        <f t="shared" si="8"/>
        <v>0</v>
      </c>
      <c r="AG41" s="147">
        <f t="shared" si="8"/>
        <v>0</v>
      </c>
      <c r="AH41" s="147">
        <f t="shared" si="8"/>
        <v>0</v>
      </c>
      <c r="AI41" s="147">
        <f t="shared" si="8"/>
        <v>0</v>
      </c>
      <c r="AJ41" s="147">
        <f t="shared" si="8"/>
        <v>0</v>
      </c>
      <c r="AK41" s="147">
        <f t="shared" si="8"/>
        <v>0</v>
      </c>
      <c r="AL41" s="147">
        <f t="shared" si="8"/>
        <v>0</v>
      </c>
      <c r="AM41" s="147">
        <f t="shared" si="8"/>
        <v>0</v>
      </c>
      <c r="AN41" s="147">
        <f t="shared" si="8"/>
        <v>0</v>
      </c>
      <c r="AO41" s="147">
        <f t="shared" si="8"/>
        <v>0</v>
      </c>
      <c r="AP41" s="148">
        <f t="shared" si="8"/>
        <v>0</v>
      </c>
      <c r="AQ41" s="146">
        <f t="shared" si="8"/>
        <v>0</v>
      </c>
      <c r="AR41" s="147">
        <f t="shared" si="8"/>
        <v>0</v>
      </c>
      <c r="AS41" s="147">
        <f t="shared" si="8"/>
        <v>0</v>
      </c>
      <c r="AT41" s="147">
        <f t="shared" si="8"/>
        <v>0</v>
      </c>
      <c r="AU41" s="147">
        <f t="shared" si="8"/>
        <v>0</v>
      </c>
      <c r="AV41" s="147">
        <f t="shared" si="8"/>
        <v>0</v>
      </c>
      <c r="AW41" s="147">
        <f t="shared" si="8"/>
        <v>0</v>
      </c>
      <c r="AX41" s="147">
        <f t="shared" si="8"/>
        <v>0</v>
      </c>
      <c r="AY41" s="147">
        <f t="shared" si="8"/>
        <v>0</v>
      </c>
      <c r="AZ41" s="147">
        <f t="shared" si="8"/>
        <v>0</v>
      </c>
      <c r="BA41" s="147">
        <f t="shared" si="8"/>
        <v>0</v>
      </c>
      <c r="BB41" s="148">
        <f t="shared" si="8"/>
        <v>0</v>
      </c>
      <c r="BC41" s="86">
        <f t="shared" si="8"/>
        <v>0</v>
      </c>
      <c r="BD41" s="87">
        <f t="shared" si="8"/>
        <v>0</v>
      </c>
    </row>
    <row r="42" spans="1:57" s="65" customFormat="1" ht="18" customHeight="1" thickTop="1" thickBot="1">
      <c r="A42" s="59"/>
      <c r="B42" s="151"/>
      <c r="C42" s="705"/>
      <c r="D42" s="82"/>
      <c r="E42" s="82"/>
      <c r="F42" s="82"/>
      <c r="G42" s="33"/>
      <c r="H42" s="1761"/>
      <c r="I42" s="591"/>
      <c r="J42" s="84"/>
      <c r="K42" s="152"/>
      <c r="L42" s="152"/>
      <c r="M42" s="152"/>
      <c r="N42" s="152"/>
      <c r="O42" s="152"/>
      <c r="P42" s="152"/>
      <c r="Q42" s="152"/>
      <c r="R42" s="153"/>
      <c r="S42" s="152"/>
      <c r="T42" s="152"/>
      <c r="U42" s="152"/>
      <c r="V42" s="152"/>
      <c r="W42" s="152"/>
      <c r="X42" s="152"/>
      <c r="Y42" s="152"/>
      <c r="Z42" s="152"/>
      <c r="AA42" s="152"/>
      <c r="AB42" s="152"/>
      <c r="AC42" s="152"/>
      <c r="AD42" s="152"/>
      <c r="AE42" s="154"/>
      <c r="AF42" s="152"/>
      <c r="AG42" s="152"/>
      <c r="AH42" s="152"/>
      <c r="AI42" s="152"/>
      <c r="AJ42" s="152"/>
      <c r="AK42" s="152"/>
      <c r="AL42" s="152"/>
      <c r="AM42" s="152"/>
      <c r="AN42" s="152"/>
      <c r="AO42" s="152"/>
      <c r="AP42" s="153"/>
      <c r="AQ42" s="154"/>
      <c r="AR42" s="152"/>
      <c r="AS42" s="152"/>
      <c r="AT42" s="152"/>
      <c r="AU42" s="152"/>
      <c r="AV42" s="152"/>
      <c r="AW42" s="152"/>
      <c r="AX42" s="152"/>
      <c r="AY42" s="152"/>
      <c r="AZ42" s="152"/>
      <c r="BA42" s="152"/>
      <c r="BB42" s="153"/>
      <c r="BC42" s="152"/>
      <c r="BD42" s="153"/>
      <c r="BE42"/>
    </row>
    <row r="43" spans="1:57" ht="25.2" customHeight="1" thickBot="1">
      <c r="A43" s="38" t="str">
        <f>Dictionary!$D$1015</f>
        <v>Итог Е1А</v>
      </c>
      <c r="B43" s="39"/>
      <c r="C43" s="709">
        <f>SUM(C41,C12,C31,C35,C27,C23,)</f>
        <v>0</v>
      </c>
      <c r="D43" s="40"/>
      <c r="E43" s="40"/>
      <c r="F43" s="40"/>
      <c r="G43" s="40"/>
      <c r="H43" s="40"/>
      <c r="I43" s="973">
        <f>SUM(I41,I12,I31,I35,I27,I23,)</f>
        <v>0</v>
      </c>
      <c r="J43" s="69"/>
      <c r="K43" s="145">
        <f t="shared" ref="K43:BD43" si="9">K12+K23+K27+K31+K35+K41</f>
        <v>0</v>
      </c>
      <c r="L43" s="145">
        <f t="shared" si="9"/>
        <v>0</v>
      </c>
      <c r="M43" s="145">
        <f t="shared" si="9"/>
        <v>0</v>
      </c>
      <c r="N43" s="145">
        <f t="shared" si="9"/>
        <v>0</v>
      </c>
      <c r="O43" s="145">
        <f t="shared" si="9"/>
        <v>0</v>
      </c>
      <c r="P43" s="145">
        <f t="shared" si="9"/>
        <v>0</v>
      </c>
      <c r="Q43" s="145">
        <f t="shared" si="9"/>
        <v>0</v>
      </c>
      <c r="R43" s="145">
        <f t="shared" si="9"/>
        <v>0</v>
      </c>
      <c r="S43" s="145">
        <f t="shared" si="9"/>
        <v>0</v>
      </c>
      <c r="T43" s="145">
        <f t="shared" si="9"/>
        <v>0</v>
      </c>
      <c r="U43" s="145">
        <f t="shared" si="9"/>
        <v>0</v>
      </c>
      <c r="V43" s="145">
        <f t="shared" si="9"/>
        <v>0</v>
      </c>
      <c r="W43" s="145">
        <f t="shared" si="9"/>
        <v>0</v>
      </c>
      <c r="X43" s="145">
        <f t="shared" si="9"/>
        <v>0</v>
      </c>
      <c r="Y43" s="145">
        <f t="shared" si="9"/>
        <v>0</v>
      </c>
      <c r="Z43" s="145">
        <f t="shared" si="9"/>
        <v>0</v>
      </c>
      <c r="AA43" s="145">
        <f t="shared" si="9"/>
        <v>0</v>
      </c>
      <c r="AB43" s="145">
        <f t="shared" si="9"/>
        <v>0</v>
      </c>
      <c r="AC43" s="145">
        <f t="shared" si="9"/>
        <v>0</v>
      </c>
      <c r="AD43" s="145">
        <f t="shared" si="9"/>
        <v>0</v>
      </c>
      <c r="AE43" s="145">
        <f t="shared" si="9"/>
        <v>0</v>
      </c>
      <c r="AF43" s="145">
        <f t="shared" si="9"/>
        <v>0</v>
      </c>
      <c r="AG43" s="145">
        <f t="shared" si="9"/>
        <v>0</v>
      </c>
      <c r="AH43" s="145">
        <f t="shared" si="9"/>
        <v>0</v>
      </c>
      <c r="AI43" s="145">
        <f t="shared" si="9"/>
        <v>0</v>
      </c>
      <c r="AJ43" s="145">
        <f t="shared" si="9"/>
        <v>0</v>
      </c>
      <c r="AK43" s="145">
        <f t="shared" si="9"/>
        <v>0</v>
      </c>
      <c r="AL43" s="145">
        <f t="shared" si="9"/>
        <v>0</v>
      </c>
      <c r="AM43" s="145">
        <f t="shared" si="9"/>
        <v>0</v>
      </c>
      <c r="AN43" s="145">
        <f t="shared" si="9"/>
        <v>0</v>
      </c>
      <c r="AO43" s="145">
        <f t="shared" si="9"/>
        <v>0</v>
      </c>
      <c r="AP43" s="145">
        <f t="shared" si="9"/>
        <v>0</v>
      </c>
      <c r="AQ43" s="145">
        <f t="shared" si="9"/>
        <v>0</v>
      </c>
      <c r="AR43" s="145">
        <f t="shared" si="9"/>
        <v>0</v>
      </c>
      <c r="AS43" s="145">
        <f t="shared" si="9"/>
        <v>0</v>
      </c>
      <c r="AT43" s="145">
        <f t="shared" si="9"/>
        <v>0</v>
      </c>
      <c r="AU43" s="145">
        <f t="shared" si="9"/>
        <v>0</v>
      </c>
      <c r="AV43" s="145">
        <f t="shared" si="9"/>
        <v>0</v>
      </c>
      <c r="AW43" s="145">
        <f t="shared" si="9"/>
        <v>0</v>
      </c>
      <c r="AX43" s="145">
        <f t="shared" si="9"/>
        <v>0</v>
      </c>
      <c r="AY43" s="145">
        <f t="shared" si="9"/>
        <v>0</v>
      </c>
      <c r="AZ43" s="145">
        <f t="shared" si="9"/>
        <v>0</v>
      </c>
      <c r="BA43" s="145">
        <f t="shared" si="9"/>
        <v>0</v>
      </c>
      <c r="BB43" s="145">
        <f t="shared" si="9"/>
        <v>0</v>
      </c>
      <c r="BC43" s="88">
        <f t="shared" si="9"/>
        <v>0</v>
      </c>
      <c r="BD43" s="88">
        <f t="shared" si="9"/>
        <v>0</v>
      </c>
    </row>
    <row r="44" spans="1:57">
      <c r="A44" s="42"/>
      <c r="B44" s="43"/>
      <c r="C44" s="44"/>
      <c r="D44" s="45"/>
      <c r="E44" s="45"/>
      <c r="F44" s="45"/>
      <c r="G44" s="45"/>
      <c r="H44" s="592"/>
      <c r="I44" s="592" t="s">
        <v>1555</v>
      </c>
      <c r="J44" s="6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row>
    <row r="45" spans="1:57" ht="24" customHeight="1" thickBot="1">
      <c r="H45" s="483"/>
      <c r="I45" s="483"/>
      <c r="J45" s="85"/>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6" spans="1:57" s="455" customFormat="1" ht="24" customHeight="1" thickBot="1">
      <c r="B46" s="683" t="str">
        <f>Dictionary!$D$1010</f>
        <v xml:space="preserve"> E1B -  Затраты на утверждения/тестирования</v>
      </c>
      <c r="C46" s="684"/>
      <c r="D46" s="684"/>
      <c r="E46" s="684"/>
      <c r="F46" s="684"/>
      <c r="G46" s="684"/>
      <c r="H46" s="684"/>
      <c r="I46" s="684"/>
      <c r="J46" s="685"/>
      <c r="K46" s="686" t="str">
        <f>Dictionary!$D$1009</f>
        <v>Планинг тестирований/утверждений (укажите число предусмотренных утверждений на каждый месяц)</v>
      </c>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687"/>
      <c r="AP46" s="687"/>
      <c r="AQ46" s="687"/>
      <c r="AR46" s="687"/>
      <c r="AS46" s="687"/>
      <c r="AT46" s="687"/>
      <c r="AU46" s="687"/>
      <c r="AV46" s="687"/>
      <c r="AW46" s="687"/>
      <c r="AX46" s="687"/>
      <c r="AY46" s="687"/>
      <c r="AZ46" s="687"/>
      <c r="BA46" s="687"/>
      <c r="BB46" s="687"/>
      <c r="BC46" s="687"/>
      <c r="BD46" s="688"/>
    </row>
    <row r="47" spans="1:57" s="547" customFormat="1" ht="20.100000000000001" customHeight="1" thickBot="1">
      <c r="A47" s="1972" t="str">
        <f>Dictionary!$D$1011</f>
        <v>Тип тестирования</v>
      </c>
      <c r="B47" s="1973"/>
      <c r="C47" s="1979" t="str">
        <f>Dictionary!$D$1012</f>
        <v>Затраты на тест/опыт (в тыс)</v>
      </c>
      <c r="D47" s="1979" t="str">
        <f>Dictionary!$D$1013</f>
        <v>Кол-во тестов</v>
      </c>
      <c r="E47" s="1995" t="str">
        <f>E7</f>
        <v>Валюта</v>
      </c>
      <c r="F47" s="1997" t="str">
        <f>F7</f>
        <v>Уровень профессионального опыта(Т1=&gt;T4 / I1 =&gt; I4)</v>
      </c>
      <c r="G47" s="1979" t="str">
        <f>Dictionary!$D$1014</f>
        <v>Название внутреннего/внешнего субподрядчика</v>
      </c>
      <c r="H47" s="1987" t="str">
        <f>CONCATENATE(Dictionary!$D$1006," ",Dictionary!$D$157)</f>
        <v>Итоговая стоимость(в валюте сметы) (в указанной валюте)</v>
      </c>
      <c r="I47" s="1987" t="str">
        <f>CONCATENATE(Dictionary!$D$1006," ",Dictionary!$D$156)</f>
        <v>Итоговая стоимость(в валюте сметы) (в основной валюте Сметы)</v>
      </c>
      <c r="J47" s="1987" t="str">
        <f>J7</f>
        <v>Общая длительность(в мес)</v>
      </c>
      <c r="K47" s="2000" t="str">
        <f>K7</f>
        <v>Год - 4</v>
      </c>
      <c r="L47" s="2001"/>
      <c r="M47" s="2001"/>
      <c r="N47" s="2001"/>
      <c r="O47" s="2001"/>
      <c r="P47" s="2001"/>
      <c r="Q47" s="2001"/>
      <c r="R47" s="2002"/>
      <c r="S47" s="2000" t="str">
        <f>S7</f>
        <v>Год - 3</v>
      </c>
      <c r="T47" s="2001"/>
      <c r="U47" s="2001"/>
      <c r="V47" s="2001"/>
      <c r="W47" s="2001"/>
      <c r="X47" s="2001"/>
      <c r="Y47" s="2001"/>
      <c r="Z47" s="2001"/>
      <c r="AA47" s="2001"/>
      <c r="AB47" s="2001"/>
      <c r="AC47" s="2001"/>
      <c r="AD47" s="2002"/>
      <c r="AE47" s="2000" t="str">
        <f>AE7</f>
        <v>Год - 2</v>
      </c>
      <c r="AF47" s="2001"/>
      <c r="AG47" s="2001"/>
      <c r="AH47" s="2001"/>
      <c r="AI47" s="2001"/>
      <c r="AJ47" s="2001"/>
      <c r="AK47" s="2001"/>
      <c r="AL47" s="2001"/>
      <c r="AM47" s="2001"/>
      <c r="AN47" s="2001"/>
      <c r="AO47" s="2001"/>
      <c r="AP47" s="2002"/>
      <c r="AQ47" s="2000" t="str">
        <f>AQ7</f>
        <v>Год - 1</v>
      </c>
      <c r="AR47" s="2001"/>
      <c r="AS47" s="2001"/>
      <c r="AT47" s="2001"/>
      <c r="AU47" s="2001"/>
      <c r="AV47" s="2001"/>
      <c r="AW47" s="2001"/>
      <c r="AX47" s="2001"/>
      <c r="AY47" s="2001"/>
      <c r="AZ47" s="2001"/>
      <c r="BA47" s="2001"/>
      <c r="BB47" s="2002"/>
      <c r="BC47" s="689"/>
      <c r="BD47" s="690"/>
      <c r="BE47" s="455"/>
    </row>
    <row r="48" spans="1:57" s="548" customFormat="1" ht="66" customHeight="1" thickBot="1">
      <c r="A48" s="1974"/>
      <c r="B48" s="1975"/>
      <c r="C48" s="1980"/>
      <c r="D48" s="1980"/>
      <c r="E48" s="1996"/>
      <c r="F48" s="1998"/>
      <c r="G48" s="1980"/>
      <c r="H48" s="1988"/>
      <c r="I48" s="1988"/>
      <c r="J48" s="1988"/>
      <c r="K48" s="691">
        <v>-44</v>
      </c>
      <c r="L48" s="692">
        <v>-43</v>
      </c>
      <c r="M48" s="692">
        <v>-42</v>
      </c>
      <c r="N48" s="692">
        <v>-41</v>
      </c>
      <c r="O48" s="692">
        <v>-40</v>
      </c>
      <c r="P48" s="692">
        <v>-39</v>
      </c>
      <c r="Q48" s="692">
        <v>-38</v>
      </c>
      <c r="R48" s="693">
        <v>-37</v>
      </c>
      <c r="S48" s="694">
        <v>-36</v>
      </c>
      <c r="T48" s="692">
        <v>-35</v>
      </c>
      <c r="U48" s="692">
        <v>-34</v>
      </c>
      <c r="V48" s="692">
        <v>-33</v>
      </c>
      <c r="W48" s="692">
        <v>-32</v>
      </c>
      <c r="X48" s="692">
        <v>-31</v>
      </c>
      <c r="Y48" s="692">
        <v>-30</v>
      </c>
      <c r="Z48" s="692">
        <v>-29</v>
      </c>
      <c r="AA48" s="692">
        <v>-28</v>
      </c>
      <c r="AB48" s="692">
        <v>-27</v>
      </c>
      <c r="AC48" s="692">
        <v>-26</v>
      </c>
      <c r="AD48" s="695">
        <v>-25</v>
      </c>
      <c r="AE48" s="691">
        <v>-24</v>
      </c>
      <c r="AF48" s="692">
        <v>-23</v>
      </c>
      <c r="AG48" s="692">
        <v>-22</v>
      </c>
      <c r="AH48" s="692">
        <v>-21</v>
      </c>
      <c r="AI48" s="692">
        <v>-20</v>
      </c>
      <c r="AJ48" s="692">
        <v>-19</v>
      </c>
      <c r="AK48" s="692">
        <v>-18</v>
      </c>
      <c r="AL48" s="692">
        <v>-17</v>
      </c>
      <c r="AM48" s="692">
        <v>-16</v>
      </c>
      <c r="AN48" s="692">
        <v>-15</v>
      </c>
      <c r="AO48" s="692">
        <v>-14</v>
      </c>
      <c r="AP48" s="693">
        <v>-13</v>
      </c>
      <c r="AQ48" s="691">
        <v>-12</v>
      </c>
      <c r="AR48" s="692">
        <v>-11</v>
      </c>
      <c r="AS48" s="692">
        <v>-10</v>
      </c>
      <c r="AT48" s="692">
        <v>-9</v>
      </c>
      <c r="AU48" s="692">
        <v>-8</v>
      </c>
      <c r="AV48" s="692">
        <v>-7</v>
      </c>
      <c r="AW48" s="692">
        <v>-6</v>
      </c>
      <c r="AX48" s="692">
        <v>-5</v>
      </c>
      <c r="AY48" s="692">
        <v>-4</v>
      </c>
      <c r="AZ48" s="692">
        <v>-3</v>
      </c>
      <c r="BA48" s="692">
        <v>-2</v>
      </c>
      <c r="BB48" s="695">
        <v>-1</v>
      </c>
      <c r="BC48" s="696"/>
      <c r="BD48" s="697"/>
      <c r="BE48" s="455"/>
    </row>
    <row r="49" spans="1:57" s="65" customFormat="1" ht="21.75" customHeight="1">
      <c r="A49" s="1985"/>
      <c r="B49" s="1986"/>
      <c r="C49" s="1309"/>
      <c r="D49" s="632"/>
      <c r="E49" s="629"/>
      <c r="F49" s="111"/>
      <c r="G49" s="1740"/>
      <c r="H49" s="968">
        <f>C49*D49</f>
        <v>0</v>
      </c>
      <c r="I49" s="988">
        <f>IF(D49=0,0,C49*D49/VLOOKUP(E49,devise,5,FALSE))</f>
        <v>0</v>
      </c>
      <c r="J49" s="1743">
        <f>SUM(K49:BD49)</f>
        <v>0</v>
      </c>
      <c r="K49" s="1288"/>
      <c r="L49" s="1289"/>
      <c r="M49" s="1289"/>
      <c r="N49" s="1289"/>
      <c r="O49" s="1289"/>
      <c r="P49" s="1289"/>
      <c r="Q49" s="1289"/>
      <c r="R49" s="1290"/>
      <c r="S49" s="1291"/>
      <c r="T49" s="1289"/>
      <c r="U49" s="1289"/>
      <c r="V49" s="1289"/>
      <c r="W49" s="1289"/>
      <c r="X49" s="1289"/>
      <c r="Y49" s="1289"/>
      <c r="Z49" s="1289"/>
      <c r="AA49" s="1289"/>
      <c r="AB49" s="1289"/>
      <c r="AC49" s="1289"/>
      <c r="AD49" s="1292"/>
      <c r="AE49" s="1288"/>
      <c r="AF49" s="1289"/>
      <c r="AG49" s="1289"/>
      <c r="AH49" s="1289"/>
      <c r="AI49" s="1289"/>
      <c r="AJ49" s="1289"/>
      <c r="AK49" s="1289"/>
      <c r="AL49" s="1289"/>
      <c r="AM49" s="1289"/>
      <c r="AN49" s="1289"/>
      <c r="AO49" s="1289"/>
      <c r="AP49" s="1290"/>
      <c r="AQ49" s="1288"/>
      <c r="AR49" s="1289"/>
      <c r="AS49" s="1289"/>
      <c r="AT49" s="1289"/>
      <c r="AU49" s="1289"/>
      <c r="AV49" s="1289"/>
      <c r="AW49" s="1289"/>
      <c r="AX49" s="1289"/>
      <c r="AY49" s="1289"/>
      <c r="AZ49" s="1289"/>
      <c r="BA49" s="1289"/>
      <c r="BB49" s="1292"/>
      <c r="BC49" s="1293"/>
      <c r="BD49" s="1294"/>
      <c r="BE49"/>
    </row>
    <row r="50" spans="1:57" s="65" customFormat="1" ht="20.100000000000001" customHeight="1">
      <c r="A50" s="1983"/>
      <c r="B50" s="1984"/>
      <c r="C50" s="1310"/>
      <c r="D50" s="633"/>
      <c r="E50" s="627"/>
      <c r="F50" s="112"/>
      <c r="G50" s="1741"/>
      <c r="H50" s="968">
        <f>C50*D50</f>
        <v>0</v>
      </c>
      <c r="I50" s="968">
        <f>IF(D50=0,0,C50*D50/VLOOKUP(E50,devise,5,FALSE))</f>
        <v>0</v>
      </c>
      <c r="J50" s="1744">
        <f>SUM(K50:BD50)</f>
        <v>0</v>
      </c>
      <c r="K50" s="1295"/>
      <c r="L50" s="1296"/>
      <c r="M50" s="1296"/>
      <c r="N50" s="1296"/>
      <c r="O50" s="1296"/>
      <c r="P50" s="1296"/>
      <c r="Q50" s="1296"/>
      <c r="R50" s="1297"/>
      <c r="S50" s="1298"/>
      <c r="T50" s="1296"/>
      <c r="U50" s="1296"/>
      <c r="V50" s="1296"/>
      <c r="W50" s="1296"/>
      <c r="X50" s="1296"/>
      <c r="Y50" s="1296"/>
      <c r="Z50" s="1296"/>
      <c r="AA50" s="1296"/>
      <c r="AB50" s="1296"/>
      <c r="AC50" s="1296"/>
      <c r="AD50" s="1299"/>
      <c r="AE50" s="1295"/>
      <c r="AF50" s="1296"/>
      <c r="AG50" s="1296"/>
      <c r="AH50" s="1296"/>
      <c r="AI50" s="1296"/>
      <c r="AJ50" s="1296"/>
      <c r="AK50" s="1296"/>
      <c r="AL50" s="1296"/>
      <c r="AM50" s="1296"/>
      <c r="AN50" s="1296"/>
      <c r="AO50" s="1296"/>
      <c r="AP50" s="1297"/>
      <c r="AQ50" s="1295"/>
      <c r="AR50" s="1296"/>
      <c r="AS50" s="1296"/>
      <c r="AT50" s="1296"/>
      <c r="AU50" s="1296"/>
      <c r="AV50" s="1296"/>
      <c r="AW50" s="1296"/>
      <c r="AX50" s="1296"/>
      <c r="AY50" s="1296"/>
      <c r="AZ50" s="1296"/>
      <c r="BA50" s="1296"/>
      <c r="BB50" s="1299"/>
      <c r="BC50" s="1300"/>
      <c r="BD50" s="1301"/>
      <c r="BE50"/>
    </row>
    <row r="51" spans="1:57" s="65" customFormat="1" ht="20.100000000000001" customHeight="1" thickBot="1">
      <c r="A51" s="1981"/>
      <c r="B51" s="1982"/>
      <c r="C51" s="1311"/>
      <c r="D51" s="634"/>
      <c r="E51" s="631"/>
      <c r="F51" s="113"/>
      <c r="G51" s="1742"/>
      <c r="H51" s="968">
        <f>C51*D51</f>
        <v>0</v>
      </c>
      <c r="I51" s="968">
        <f>IF(D51=0,0,C51*D51/VLOOKUP(E51,devise,5,FALSE))</f>
        <v>0</v>
      </c>
      <c r="J51" s="1745">
        <f>SUM(K51:BD51)</f>
        <v>0</v>
      </c>
      <c r="K51" s="1302"/>
      <c r="L51" s="1303"/>
      <c r="M51" s="1303"/>
      <c r="N51" s="1303"/>
      <c r="O51" s="1303"/>
      <c r="P51" s="1303"/>
      <c r="Q51" s="1303"/>
      <c r="R51" s="1304"/>
      <c r="S51" s="1305"/>
      <c r="T51" s="1303"/>
      <c r="U51" s="1303"/>
      <c r="V51" s="1303"/>
      <c r="W51" s="1303"/>
      <c r="X51" s="1303"/>
      <c r="Y51" s="1303"/>
      <c r="Z51" s="1303"/>
      <c r="AA51" s="1303"/>
      <c r="AB51" s="1303"/>
      <c r="AC51" s="1303"/>
      <c r="AD51" s="1306"/>
      <c r="AE51" s="1302"/>
      <c r="AF51" s="1303"/>
      <c r="AG51" s="1303"/>
      <c r="AH51" s="1303"/>
      <c r="AI51" s="1303"/>
      <c r="AJ51" s="1303"/>
      <c r="AK51" s="1303"/>
      <c r="AL51" s="1303"/>
      <c r="AM51" s="1303"/>
      <c r="AN51" s="1303"/>
      <c r="AO51" s="1303"/>
      <c r="AP51" s="1304"/>
      <c r="AQ51" s="1302"/>
      <c r="AR51" s="1303"/>
      <c r="AS51" s="1303"/>
      <c r="AT51" s="1303"/>
      <c r="AU51" s="1303"/>
      <c r="AV51" s="1303"/>
      <c r="AW51" s="1303"/>
      <c r="AX51" s="1303"/>
      <c r="AY51" s="1303"/>
      <c r="AZ51" s="1303"/>
      <c r="BA51" s="1303"/>
      <c r="BB51" s="1306"/>
      <c r="BC51" s="1307"/>
      <c r="BD51" s="1308"/>
      <c r="BE51"/>
    </row>
    <row r="52" spans="1:57" s="65" customFormat="1" ht="20.100000000000001" customHeight="1" thickBot="1">
      <c r="C52" s="1976" t="str">
        <f>Dictionary!$D$1016</f>
        <v>Итог Е1В</v>
      </c>
      <c r="D52" s="1977"/>
      <c r="E52" s="1978"/>
      <c r="F52" s="93"/>
      <c r="G52" s="93"/>
      <c r="H52" s="93"/>
      <c r="I52" s="972">
        <f>SUM(I49:I51)</f>
        <v>0</v>
      </c>
      <c r="J52" s="41">
        <f>SUM(J49:J51)</f>
        <v>0</v>
      </c>
      <c r="K52" s="142">
        <f>SUM(K49:K51)</f>
        <v>0</v>
      </c>
      <c r="L52" s="143">
        <f t="shared" ref="L52:BD52" si="10">SUM(L49:L51)</f>
        <v>0</v>
      </c>
      <c r="M52" s="143">
        <f t="shared" si="10"/>
        <v>0</v>
      </c>
      <c r="N52" s="143">
        <f t="shared" si="10"/>
        <v>0</v>
      </c>
      <c r="O52" s="143">
        <f t="shared" si="10"/>
        <v>0</v>
      </c>
      <c r="P52" s="143">
        <f t="shared" si="10"/>
        <v>0</v>
      </c>
      <c r="Q52" s="143">
        <f t="shared" si="10"/>
        <v>0</v>
      </c>
      <c r="R52" s="144">
        <f t="shared" si="10"/>
        <v>0</v>
      </c>
      <c r="S52" s="142">
        <f t="shared" si="10"/>
        <v>0</v>
      </c>
      <c r="T52" s="143">
        <f t="shared" si="10"/>
        <v>0</v>
      </c>
      <c r="U52" s="143">
        <f t="shared" si="10"/>
        <v>0</v>
      </c>
      <c r="V52" s="143">
        <f t="shared" si="10"/>
        <v>0</v>
      </c>
      <c r="W52" s="143">
        <f t="shared" si="10"/>
        <v>0</v>
      </c>
      <c r="X52" s="143">
        <f t="shared" si="10"/>
        <v>0</v>
      </c>
      <c r="Y52" s="143">
        <f t="shared" si="10"/>
        <v>0</v>
      </c>
      <c r="Z52" s="143">
        <f t="shared" si="10"/>
        <v>0</v>
      </c>
      <c r="AA52" s="143">
        <f t="shared" si="10"/>
        <v>0</v>
      </c>
      <c r="AB52" s="143">
        <f t="shared" si="10"/>
        <v>0</v>
      </c>
      <c r="AC52" s="143">
        <f t="shared" si="10"/>
        <v>0</v>
      </c>
      <c r="AD52" s="144">
        <f t="shared" si="10"/>
        <v>0</v>
      </c>
      <c r="AE52" s="142">
        <f t="shared" si="10"/>
        <v>0</v>
      </c>
      <c r="AF52" s="143">
        <f t="shared" si="10"/>
        <v>0</v>
      </c>
      <c r="AG52" s="143">
        <f t="shared" si="10"/>
        <v>0</v>
      </c>
      <c r="AH52" s="143">
        <f t="shared" si="10"/>
        <v>0</v>
      </c>
      <c r="AI52" s="143">
        <f t="shared" si="10"/>
        <v>0</v>
      </c>
      <c r="AJ52" s="143">
        <f t="shared" si="10"/>
        <v>0</v>
      </c>
      <c r="AK52" s="143">
        <f t="shared" si="10"/>
        <v>0</v>
      </c>
      <c r="AL52" s="143">
        <f t="shared" si="10"/>
        <v>0</v>
      </c>
      <c r="AM52" s="143">
        <f t="shared" si="10"/>
        <v>0</v>
      </c>
      <c r="AN52" s="143">
        <f t="shared" si="10"/>
        <v>0</v>
      </c>
      <c r="AO52" s="143">
        <f t="shared" si="10"/>
        <v>0</v>
      </c>
      <c r="AP52" s="144">
        <f t="shared" si="10"/>
        <v>0</v>
      </c>
      <c r="AQ52" s="142">
        <f t="shared" si="10"/>
        <v>0</v>
      </c>
      <c r="AR52" s="143">
        <f t="shared" si="10"/>
        <v>0</v>
      </c>
      <c r="AS52" s="143">
        <f t="shared" si="10"/>
        <v>0</v>
      </c>
      <c r="AT52" s="143">
        <f t="shared" si="10"/>
        <v>0</v>
      </c>
      <c r="AU52" s="143">
        <f t="shared" si="10"/>
        <v>0</v>
      </c>
      <c r="AV52" s="143">
        <f t="shared" si="10"/>
        <v>0</v>
      </c>
      <c r="AW52" s="143">
        <f t="shared" si="10"/>
        <v>0</v>
      </c>
      <c r="AX52" s="143">
        <f t="shared" si="10"/>
        <v>0</v>
      </c>
      <c r="AY52" s="143">
        <f t="shared" si="10"/>
        <v>0</v>
      </c>
      <c r="AZ52" s="143">
        <f t="shared" si="10"/>
        <v>0</v>
      </c>
      <c r="BA52" s="143">
        <f t="shared" si="10"/>
        <v>0</v>
      </c>
      <c r="BB52" s="144">
        <f t="shared" si="10"/>
        <v>0</v>
      </c>
      <c r="BC52" s="66">
        <f t="shared" si="10"/>
        <v>0</v>
      </c>
      <c r="BD52" s="67">
        <f t="shared" si="10"/>
        <v>0</v>
      </c>
      <c r="BE52"/>
    </row>
    <row r="53" spans="1:57">
      <c r="A53" s="42"/>
      <c r="B53" s="43"/>
      <c r="C53" s="44"/>
      <c r="D53" s="45"/>
      <c r="E53" s="45"/>
      <c r="F53" s="45"/>
      <c r="G53" s="13"/>
      <c r="H53" s="107"/>
      <c r="I53" s="107" t="s">
        <v>1556</v>
      </c>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row>
    <row r="54" spans="1:57">
      <c r="A54" s="209"/>
    </row>
    <row r="55" spans="1:57">
      <c r="A55" s="210"/>
      <c r="B55" s="17"/>
    </row>
    <row r="56" spans="1:57">
      <c r="A56" s="210"/>
      <c r="B56" s="17"/>
    </row>
    <row r="57" spans="1:57" ht="13.2">
      <c r="A57" s="411"/>
      <c r="B57" s="330"/>
      <c r="C57" s="410"/>
      <c r="D57" s="410"/>
      <c r="E57" s="410"/>
      <c r="F57" s="410"/>
      <c r="G57" s="410"/>
      <c r="H57" s="410"/>
      <c r="I57" s="410"/>
      <c r="J57" s="410"/>
      <c r="K57" s="410"/>
      <c r="L57" s="410"/>
      <c r="M57" s="410"/>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row>
    <row r="58" spans="1:57" ht="13.2">
      <c r="A58" s="64"/>
      <c r="B58" s="64"/>
      <c r="C58" s="412"/>
      <c r="D58" s="413"/>
      <c r="E58" s="413"/>
      <c r="F58" s="413"/>
      <c r="G58" s="413"/>
      <c r="H58" s="413"/>
      <c r="I58" s="413"/>
      <c r="J58" s="413"/>
      <c r="K58" s="413"/>
      <c r="L58" s="413"/>
      <c r="M58" s="413"/>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row>
    <row r="59" spans="1:57" ht="13.2">
      <c r="A59" s="64"/>
      <c r="B59" s="64"/>
      <c r="C59" s="330"/>
      <c r="D59" s="330"/>
      <c r="E59" s="64"/>
      <c r="F59" s="64"/>
      <c r="G59" s="330"/>
      <c r="H59" s="330"/>
      <c r="I59" s="330"/>
      <c r="J59" s="64"/>
      <c r="K59" s="64"/>
      <c r="L59" s="330"/>
      <c r="M59" s="330"/>
      <c r="N59" s="64"/>
      <c r="O59" s="64"/>
      <c r="P59" s="330"/>
      <c r="Q59" s="330"/>
      <c r="R59" s="64"/>
      <c r="S59" s="64"/>
      <c r="T59" s="330"/>
      <c r="U59" s="330"/>
      <c r="V59" s="64"/>
      <c r="W59" s="64"/>
      <c r="X59" s="330"/>
      <c r="Y59" s="330"/>
      <c r="Z59" s="64"/>
      <c r="AA59" s="64"/>
      <c r="AB59" s="330"/>
      <c r="AC59" s="330"/>
      <c r="AD59" s="64"/>
      <c r="AE59" s="64"/>
      <c r="AF59" s="330"/>
      <c r="AG59" s="330"/>
      <c r="AH59" s="64"/>
      <c r="AI59" s="64"/>
      <c r="AJ59" s="330"/>
      <c r="AK59" s="330"/>
      <c r="AL59" s="64"/>
      <c r="AM59" s="64"/>
      <c r="AN59" s="330"/>
      <c r="AO59" s="330"/>
      <c r="AP59" s="64"/>
      <c r="AQ59" s="64"/>
      <c r="AR59" s="330"/>
      <c r="AS59" s="330"/>
      <c r="AT59" s="64"/>
      <c r="AU59" s="64"/>
      <c r="AV59" s="330"/>
      <c r="AW59" s="330"/>
      <c r="AX59" s="64"/>
      <c r="AY59" s="64"/>
      <c r="AZ59" s="330"/>
      <c r="BA59" s="330"/>
      <c r="BB59" s="64"/>
      <c r="BC59" s="64"/>
      <c r="BD59" s="330"/>
      <c r="BE59" s="330"/>
    </row>
    <row r="60" spans="1:57">
      <c r="A60" s="64"/>
      <c r="B60" s="64"/>
      <c r="C60" s="64"/>
      <c r="D60" s="64"/>
      <c r="E60" s="64"/>
      <c r="F60" s="64"/>
      <c r="G60" s="64"/>
      <c r="H60" s="64"/>
      <c r="I60" s="64"/>
      <c r="J60" s="41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row>
    <row r="61" spans="1:57">
      <c r="A61" s="64"/>
      <c r="B61" s="64"/>
      <c r="C61" s="64"/>
      <c r="D61" s="64"/>
      <c r="E61" s="64"/>
      <c r="F61" s="64"/>
      <c r="G61" s="64"/>
      <c r="H61" s="64"/>
      <c r="I61" s="64"/>
      <c r="J61" s="41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row>
  </sheetData>
  <mergeCells count="32">
    <mergeCell ref="K47:R47"/>
    <mergeCell ref="S7:AD7"/>
    <mergeCell ref="AE7:AP7"/>
    <mergeCell ref="K7:R7"/>
    <mergeCell ref="AQ7:BB7"/>
    <mergeCell ref="AQ47:BB47"/>
    <mergeCell ref="AE47:AP47"/>
    <mergeCell ref="S47:AD47"/>
    <mergeCell ref="J47:J48"/>
    <mergeCell ref="J7:J8"/>
    <mergeCell ref="G47:G48"/>
    <mergeCell ref="I47:I48"/>
    <mergeCell ref="A4:B4"/>
    <mergeCell ref="A7:A8"/>
    <mergeCell ref="B7:B8"/>
    <mergeCell ref="E47:E48"/>
    <mergeCell ref="C7:C8"/>
    <mergeCell ref="D7:D8"/>
    <mergeCell ref="F47:F48"/>
    <mergeCell ref="F7:F8"/>
    <mergeCell ref="G7:G8"/>
    <mergeCell ref="I7:I8"/>
    <mergeCell ref="H7:H8"/>
    <mergeCell ref="H47:H48"/>
    <mergeCell ref="E7:E8"/>
    <mergeCell ref="A47:B48"/>
    <mergeCell ref="C52:E52"/>
    <mergeCell ref="C47:C48"/>
    <mergeCell ref="A51:B51"/>
    <mergeCell ref="A50:B50"/>
    <mergeCell ref="A49:B49"/>
    <mergeCell ref="D47:D48"/>
  </mergeCells>
  <phoneticPr fontId="24" type="noConversion"/>
  <conditionalFormatting sqref="K46:BD53 D53:G53 H52 C49:C53 D47:D51 B52:B53 C47 A47 A49:A51 G47:G52 J49:J53">
    <cfRule type="expression" dxfId="2" priority="1" stopIfTrue="1">
      <formula>$A$3="un"</formula>
    </cfRule>
  </conditionalFormatting>
  <conditionalFormatting sqref="F47:F52 I52">
    <cfRule type="expression" dxfId="1" priority="2" stopIfTrue="1">
      <formula>$A$3="un"</formula>
    </cfRule>
  </conditionalFormatting>
  <conditionalFormatting sqref="BE59">
    <cfRule type="expression" dxfId="0" priority="3" stopIfTrue="1">
      <formula>$A$3=0</formula>
    </cfRule>
  </conditionalFormatting>
  <pageMargins left="0.44" right="0.27" top="0.984251969" bottom="0.9" header="0.4921259845" footer="0.4921259845"/>
  <pageSetup paperSize="9" scale="41" fitToWidth="2" orientation="portrait" r:id="rId1"/>
  <headerFooter alignWithMargins="0">
    <oddFooter>&amp;RPage &amp;P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 0'!$D$22:$D$31</xm:f>
          </x14:formula1>
          <xm:sqref>E9:E11 E49:E51 E25:E26 E29:E30 E33:E34 E37:E40 E14:E22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5_E2_E3_E4_E5">
    <pageSetUpPr fitToPage="1"/>
  </sheetPr>
  <dimension ref="A1:BB74"/>
  <sheetViews>
    <sheetView showGridLines="0" zoomScale="55" zoomScaleNormal="60" workbookViewId="0">
      <selection activeCell="B14" sqref="B14"/>
    </sheetView>
  </sheetViews>
  <sheetFormatPr defaultColWidth="12" defaultRowHeight="13.2"/>
  <cols>
    <col min="1" max="1" width="50.77734375" style="483" customWidth="1"/>
    <col min="2" max="5" width="46" style="483" customWidth="1"/>
    <col min="6" max="6" width="46" style="507" customWidth="1"/>
    <col min="7" max="8" width="51.6640625" style="483" customWidth="1"/>
    <col min="9" max="16384" width="12" style="483"/>
  </cols>
  <sheetData>
    <row r="1" spans="1:8" s="480" customFormat="1" ht="35.1" customHeight="1" thickBot="1">
      <c r="A1" s="2003" t="str">
        <f>Dictionary!$D$1022</f>
        <v>E2 - Расходы на изготовление специфической оснастки(затраты поставщика первого уровня - изготовителя детали)</v>
      </c>
      <c r="B1" s="2004"/>
      <c r="C1" s="2004"/>
      <c r="D1" s="2004"/>
      <c r="E1" s="2005"/>
      <c r="F1" s="479"/>
    </row>
    <row r="2" spans="1:8" ht="21" customHeight="1" thickBot="1">
      <c r="A2" s="481"/>
      <c r="B2" s="481"/>
      <c r="C2" s="482"/>
      <c r="D2" s="482"/>
      <c r="E2" s="482"/>
      <c r="F2" s="479"/>
    </row>
    <row r="3" spans="1:8" ht="37.5" customHeight="1" thickBot="1">
      <c r="C3" s="1737"/>
      <c r="D3" s="1736" t="str">
        <f>Dictionary!$D$1025</f>
        <v>Кол-во</v>
      </c>
      <c r="E3" s="723" t="str">
        <f>Dictionary!$D$1026</f>
        <v>цена за единицу</v>
      </c>
      <c r="F3" s="1738" t="str">
        <f>Dictionary!$D$1027</f>
        <v>Валюта</v>
      </c>
      <c r="G3" s="726" t="str">
        <f>CONCATENATE(Dictionary!$D$1006," ",Dictionary!$D$157)</f>
        <v>Итоговая стоимость(в валюте сметы) (в указанной валюте)</v>
      </c>
      <c r="H3" s="726" t="str">
        <f>CONCATENATE(Dictionary!$D$1006," ",Dictionary!$D$156)</f>
        <v>Итоговая стоимость(в валюте сметы) (в основной валюте Сметы)</v>
      </c>
    </row>
    <row r="4" spans="1:8" ht="21" customHeight="1">
      <c r="C4" s="721" t="str">
        <f>Dictionary!$D$1023</f>
        <v xml:space="preserve">Кол-во оснастки для производства видовых деталей </v>
      </c>
      <c r="D4" s="484"/>
      <c r="E4" s="994"/>
      <c r="F4" s="1735"/>
      <c r="G4" s="966">
        <f>D4*E4</f>
        <v>0</v>
      </c>
      <c r="H4" s="966">
        <f>IF(F4=0,0,D4*E4/VLOOKUP(F4,devise,5,FALSE))</f>
        <v>0</v>
      </c>
    </row>
    <row r="5" spans="1:8" ht="21" customHeight="1" thickBot="1">
      <c r="C5" s="722" t="str">
        <f>Dictionary!$D$1024</f>
        <v>Кол-во оснастки для производства технических деталей</v>
      </c>
      <c r="D5" s="486"/>
      <c r="E5" s="995"/>
      <c r="F5" s="487"/>
      <c r="G5" s="967">
        <f>D5*E5</f>
        <v>0</v>
      </c>
      <c r="H5" s="967">
        <f>IF(F5=0,0,D5*E5/VLOOKUP(F5,devise,5,FALSE))</f>
        <v>0</v>
      </c>
    </row>
    <row r="6" spans="1:8" ht="21" customHeight="1" thickBot="1">
      <c r="C6" s="488"/>
      <c r="D6" s="489"/>
      <c r="E6" s="490"/>
      <c r="F6" s="491"/>
      <c r="G6" s="479"/>
      <c r="H6" s="479"/>
    </row>
    <row r="7" spans="1:8" ht="21" customHeight="1" thickBot="1">
      <c r="C7" s="492"/>
      <c r="G7" s="715" t="str">
        <f>Dictionary!$D$981</f>
        <v xml:space="preserve">Итог </v>
      </c>
      <c r="H7" s="710">
        <f>SUM(H4:H5)</f>
        <v>0</v>
      </c>
    </row>
    <row r="8" spans="1:8" ht="21" customHeight="1">
      <c r="A8" s="493"/>
      <c r="B8" s="479"/>
      <c r="C8" s="479"/>
      <c r="D8" s="491"/>
      <c r="E8" s="491"/>
      <c r="F8" s="479"/>
    </row>
    <row r="9" spans="1:8" ht="21" customHeight="1" thickBot="1">
      <c r="A9" s="494"/>
      <c r="B9" s="479"/>
      <c r="C9" s="495"/>
      <c r="D9" s="496"/>
      <c r="E9" s="496"/>
      <c r="F9" s="497"/>
    </row>
    <row r="10" spans="1:8" s="480" customFormat="1" ht="35.1" customHeight="1" thickBot="1">
      <c r="A10" s="2003" t="str">
        <f>Dictionary!$D$1031</f>
        <v>E3 - Специфические средства, амортизированные в цену детали (не считаются специфической оснасткой)</v>
      </c>
      <c r="B10" s="2004"/>
      <c r="C10" s="2004"/>
      <c r="D10" s="2004"/>
      <c r="E10" s="2005"/>
      <c r="F10" s="479"/>
    </row>
    <row r="11" spans="1:8" ht="21" customHeight="1" thickBot="1">
      <c r="A11" s="498"/>
      <c r="B11" s="481"/>
      <c r="C11" s="482"/>
      <c r="D11" s="482"/>
      <c r="E11" s="482"/>
      <c r="F11" s="479"/>
    </row>
    <row r="12" spans="1:8" ht="44.25" customHeight="1" thickBot="1">
      <c r="C12" s="718" t="str">
        <f>Dictionary!$D$1029</f>
        <v>Описание средства</v>
      </c>
      <c r="D12" s="724" t="str">
        <f>Dictionary!$D$1030</f>
        <v>Количество</v>
      </c>
      <c r="E12" s="725" t="str">
        <f>E3</f>
        <v>цена за единицу</v>
      </c>
      <c r="F12" s="1734" t="str">
        <f>F3</f>
        <v>Валюта</v>
      </c>
      <c r="G12" s="726" t="str">
        <f>CONCATENATE(Dictionary!$D$1006," ",Dictionary!$D$157)</f>
        <v>Итоговая стоимость(в валюте сметы) (в указанной валюте)</v>
      </c>
      <c r="H12" s="726" t="str">
        <f>CONCATENATE(Dictionary!$D$1006," ",Dictionary!$D$156)</f>
        <v>Итоговая стоимость(в валюте сметы) (в основной валюте Сметы)</v>
      </c>
    </row>
    <row r="13" spans="1:8" ht="21" customHeight="1">
      <c r="C13" s="499"/>
      <c r="D13" s="500"/>
      <c r="E13" s="990"/>
      <c r="F13" s="1735"/>
      <c r="G13" s="958">
        <f>D13*E13</f>
        <v>0</v>
      </c>
      <c r="H13" s="958">
        <f>IF(F13=0,0,E13*D13/VLOOKUP(F13,devise,5,FALSE))</f>
        <v>0</v>
      </c>
    </row>
    <row r="14" spans="1:8" ht="21" customHeight="1">
      <c r="C14" s="501"/>
      <c r="D14" s="502"/>
      <c r="E14" s="991"/>
      <c r="F14" s="485"/>
      <c r="G14" s="958">
        <f>D14*E14</f>
        <v>0</v>
      </c>
      <c r="H14" s="958">
        <f>IF(F14=0,0,E14*D14/VLOOKUP(F14,devise,5,FALSE))</f>
        <v>0</v>
      </c>
    </row>
    <row r="15" spans="1:8" ht="21" customHeight="1">
      <c r="C15" s="503"/>
      <c r="D15" s="504"/>
      <c r="E15" s="992"/>
      <c r="F15" s="485"/>
      <c r="G15" s="958">
        <f>D15*E15</f>
        <v>0</v>
      </c>
      <c r="H15" s="958">
        <f>IF(F15=0,0,E15*D15/VLOOKUP(F15,devise,5,FALSE))</f>
        <v>0</v>
      </c>
    </row>
    <row r="16" spans="1:8" ht="21" customHeight="1">
      <c r="C16" s="503"/>
      <c r="D16" s="504"/>
      <c r="E16" s="992"/>
      <c r="F16" s="485"/>
      <c r="G16" s="958">
        <f>D16*E16</f>
        <v>0</v>
      </c>
      <c r="H16" s="958">
        <f>IF(F16=0,0,E16*D16/VLOOKUP(F16,devise,5,FALSE))</f>
        <v>0</v>
      </c>
    </row>
    <row r="17" spans="1:8" ht="21" customHeight="1" thickBot="1">
      <c r="C17" s="505"/>
      <c r="D17" s="506"/>
      <c r="E17" s="993"/>
      <c r="F17" s="487"/>
      <c r="G17" s="959">
        <f>D17*E17</f>
        <v>0</v>
      </c>
      <c r="H17" s="959">
        <f>IF(F17=0,0,E17*D17/VLOOKUP(F17,devise,5,FALSE))</f>
        <v>0</v>
      </c>
    </row>
    <row r="18" spans="1:8" ht="21" customHeight="1" thickBot="1">
      <c r="C18" s="488"/>
      <c r="D18" s="489"/>
      <c r="E18" s="488"/>
      <c r="G18" s="489"/>
      <c r="H18" s="489"/>
    </row>
    <row r="19" spans="1:8" ht="21" customHeight="1" thickBot="1">
      <c r="D19" s="508"/>
      <c r="E19" s="509"/>
      <c r="G19" s="716" t="str">
        <f>G7</f>
        <v xml:space="preserve">Итог </v>
      </c>
      <c r="H19" s="962">
        <f>SUM(H13:H17)</f>
        <v>0</v>
      </c>
    </row>
    <row r="20" spans="1:8" ht="21" customHeight="1">
      <c r="A20" s="493"/>
      <c r="B20" s="479"/>
      <c r="C20" s="479"/>
      <c r="D20" s="491"/>
      <c r="E20" s="491"/>
      <c r="F20" s="491"/>
    </row>
    <row r="21" spans="1:8" ht="21" customHeight="1" thickBot="1">
      <c r="A21" s="494"/>
      <c r="B21" s="479"/>
      <c r="C21" s="495"/>
      <c r="D21" s="496"/>
      <c r="E21" s="496"/>
      <c r="F21" s="497"/>
    </row>
    <row r="22" spans="1:8" ht="35.1" customHeight="1" thickBot="1">
      <c r="A22" s="2003" t="str">
        <f>Dictionary!$D$1032</f>
        <v xml:space="preserve">E4 - Затраты на Опытные образцы </v>
      </c>
      <c r="B22" s="2004"/>
      <c r="C22" s="2004"/>
      <c r="D22" s="2004"/>
      <c r="E22" s="2005"/>
      <c r="F22" s="479"/>
    </row>
    <row r="23" spans="1:8" ht="21" customHeight="1" thickBot="1">
      <c r="A23" s="498"/>
      <c r="B23" s="481"/>
      <c r="C23" s="482"/>
      <c r="D23" s="482"/>
      <c r="E23" s="482"/>
      <c r="F23" s="479"/>
    </row>
    <row r="24" spans="1:8" s="510" customFormat="1" ht="30" customHeight="1" thickBot="1">
      <c r="A24" s="2003" t="str">
        <f>Dictionary!$D$1033</f>
        <v>Е4 А Опытные образцы оснастки (если амортизируются)</v>
      </c>
      <c r="B24" s="2004"/>
      <c r="C24" s="2004"/>
      <c r="D24" s="2004"/>
      <c r="E24" s="2005"/>
      <c r="F24" s="719"/>
      <c r="G24" s="720"/>
      <c r="H24" s="720"/>
    </row>
    <row r="25" spans="1:8" s="511" customFormat="1" ht="48" customHeight="1" thickBot="1">
      <c r="A25" s="718" t="str">
        <f>Dictionary!$D$1036</f>
        <v>Название сборочной единицы/подгруппы</v>
      </c>
      <c r="B25" s="718" t="str">
        <f>Dictionary!$D$1037</f>
        <v>Название детали</v>
      </c>
      <c r="C25" s="718" t="str">
        <f>Dictionary!$D$1038</f>
        <v>Тип оснастки</v>
      </c>
      <c r="D25" s="718" t="str">
        <f>Dictionary!$D$1039</f>
        <v>Тип производственного процесса</v>
      </c>
      <c r="E25" s="1732" t="str">
        <f>Dictionary!$D$1040</f>
        <v>50% суммы</v>
      </c>
      <c r="F25" s="1734" t="str">
        <f>F3</f>
        <v>Валюта</v>
      </c>
      <c r="G25" s="1733" t="str">
        <f>CONCATENATE(Dictionary!$D$1006," ",Dictionary!$D$157)</f>
        <v>Итоговая стоимость(в валюте сметы) (в указанной валюте)</v>
      </c>
      <c r="H25" s="726" t="str">
        <f>CONCATENATE(Dictionary!$D$1006," ",Dictionary!$D$156)</f>
        <v>Итоговая стоимость(в валюте сметы) (в основной валюте Сметы)</v>
      </c>
    </row>
    <row r="26" spans="1:8" ht="21" customHeight="1">
      <c r="A26" s="512"/>
      <c r="B26" s="513"/>
      <c r="C26" s="514"/>
      <c r="D26" s="513"/>
      <c r="E26" s="985"/>
      <c r="F26" s="1728"/>
      <c r="G26" s="1729">
        <f>E26</f>
        <v>0</v>
      </c>
      <c r="H26" s="960">
        <f>IF(F26=0,0,E26/VLOOKUP(F26,devise,5,FALSE))</f>
        <v>0</v>
      </c>
    </row>
    <row r="27" spans="1:8" ht="21" customHeight="1">
      <c r="A27" s="515"/>
      <c r="B27" s="516"/>
      <c r="C27" s="517"/>
      <c r="D27" s="516"/>
      <c r="E27" s="989"/>
      <c r="F27" s="1730"/>
      <c r="G27" s="960">
        <f>E27</f>
        <v>0</v>
      </c>
      <c r="H27" s="960">
        <f>IF(F27=0,0,E27/VLOOKUP(F27,devise,5,FALSE))</f>
        <v>0</v>
      </c>
    </row>
    <row r="28" spans="1:8" ht="21" customHeight="1">
      <c r="A28" s="518"/>
      <c r="B28" s="519"/>
      <c r="C28" s="520"/>
      <c r="D28" s="519"/>
      <c r="E28" s="986"/>
      <c r="F28" s="1730"/>
      <c r="G28" s="960">
        <f>E28</f>
        <v>0</v>
      </c>
      <c r="H28" s="960">
        <f>IF(F28=0,0,E28/VLOOKUP(F28,devise,5,FALSE))</f>
        <v>0</v>
      </c>
    </row>
    <row r="29" spans="1:8" ht="21" customHeight="1">
      <c r="A29" s="518"/>
      <c r="B29" s="519"/>
      <c r="C29" s="520"/>
      <c r="D29" s="519"/>
      <c r="E29" s="986"/>
      <c r="F29" s="1730"/>
      <c r="G29" s="960">
        <f>E29</f>
        <v>0</v>
      </c>
      <c r="H29" s="960">
        <f>IF(F29=0,0,E29/VLOOKUP(F29,devise,5,FALSE))</f>
        <v>0</v>
      </c>
    </row>
    <row r="30" spans="1:8" ht="21" customHeight="1" thickBot="1">
      <c r="A30" s="521"/>
      <c r="B30" s="522"/>
      <c r="C30" s="523"/>
      <c r="D30" s="522"/>
      <c r="E30" s="987"/>
      <c r="F30" s="1731"/>
      <c r="G30" s="961">
        <f>E30</f>
        <v>0</v>
      </c>
      <c r="H30" s="961">
        <f>IF(F30=0,0,E30/VLOOKUP(F30,devise,5,FALSE))</f>
        <v>0</v>
      </c>
    </row>
    <row r="31" spans="1:8" ht="21" customHeight="1" thickBot="1">
      <c r="A31" s="491"/>
      <c r="B31" s="491"/>
      <c r="C31" s="491"/>
      <c r="D31" s="491"/>
      <c r="E31" s="491"/>
      <c r="F31" s="491"/>
    </row>
    <row r="32" spans="1:8" ht="21" customHeight="1" thickBot="1">
      <c r="A32" s="491"/>
      <c r="B32" s="491"/>
      <c r="C32" s="491"/>
      <c r="G32" s="716" t="str">
        <f>G7</f>
        <v xml:space="preserve">Итог </v>
      </c>
      <c r="H32" s="963">
        <f>SUM(H26:H30)</f>
        <v>0</v>
      </c>
    </row>
    <row r="33" spans="1:54" ht="21" customHeight="1">
      <c r="A33" s="491"/>
      <c r="B33" s="491"/>
      <c r="C33" s="491"/>
      <c r="F33" s="491"/>
      <c r="G33" s="493"/>
      <c r="H33" s="493" t="s">
        <v>1555</v>
      </c>
    </row>
    <row r="34" spans="1:54" ht="21" customHeight="1" thickBot="1">
      <c r="A34" s="491"/>
      <c r="B34" s="491"/>
      <c r="C34" s="491"/>
      <c r="D34" s="491"/>
      <c r="E34" s="493"/>
      <c r="F34" s="491"/>
    </row>
    <row r="35" spans="1:54" s="510" customFormat="1" ht="30" customHeight="1" thickBot="1">
      <c r="A35" s="2003" t="str">
        <f>Dictionary!$D$1034</f>
        <v>E4B - Опытные образцы деталей для нужд поставщика (если амортизируются в стоимость детали)</v>
      </c>
      <c r="B35" s="2004"/>
      <c r="C35" s="2004"/>
      <c r="D35" s="2004"/>
      <c r="E35" s="2005"/>
      <c r="F35" s="497"/>
    </row>
    <row r="36" spans="1:54" s="524" customFormat="1" ht="39.75" customHeight="1" thickBot="1">
      <c r="A36" s="718" t="str">
        <f>Dictionary!$D$1041</f>
        <v>Название детали</v>
      </c>
      <c r="B36" s="718" t="str">
        <f>Dictionary!$D$1042</f>
        <v>Стоимость на единицу</v>
      </c>
      <c r="C36" s="718" t="str">
        <f>Dictionary!$D$1043</f>
        <v>Кол-во деталей</v>
      </c>
      <c r="D36" s="718" t="str">
        <f>Dictionary!$D$1044</f>
        <v>Суб подряд ДА/НЕТ(если да, укажите название субподрядчика)</v>
      </c>
      <c r="E36" s="718" t="str">
        <f>Dictionary!$D$1045</f>
        <v>IOD (ДА/НЕТ)</v>
      </c>
      <c r="F36" s="1739" t="str">
        <f>F3</f>
        <v>Валюта</v>
      </c>
      <c r="G36" s="1739" t="str">
        <f>CONCATENATE(Dictionary!$D$1006," ",Dictionary!$D$157)</f>
        <v>Итоговая стоимость(в валюте сметы) (в указанной валюте)</v>
      </c>
      <c r="H36" s="726" t="str">
        <f>CONCATENATE(Dictionary!$D$1006," ",Dictionary!$D$156)</f>
        <v>Итоговая стоимость(в валюте сметы) (в основной валюте Сметы)</v>
      </c>
    </row>
    <row r="37" spans="1:54" s="17" customFormat="1" ht="21" customHeight="1">
      <c r="A37" s="525"/>
      <c r="B37" s="982"/>
      <c r="C37" s="526"/>
      <c r="D37" s="527"/>
      <c r="E37" s="528"/>
      <c r="F37" s="1747"/>
      <c r="G37" s="960">
        <f>B37*C37</f>
        <v>0</v>
      </c>
      <c r="H37" s="958">
        <f>IF(F37=0,0,B37*C37/VLOOKUP(F37,devise,5,FALSE))</f>
        <v>0</v>
      </c>
    </row>
    <row r="38" spans="1:54" s="17" customFormat="1" ht="21" customHeight="1">
      <c r="A38" s="529"/>
      <c r="B38" s="983"/>
      <c r="C38" s="530"/>
      <c r="D38" s="531"/>
      <c r="E38" s="532"/>
      <c r="F38" s="626"/>
      <c r="G38" s="960">
        <f>B38*C38</f>
        <v>0</v>
      </c>
      <c r="H38" s="958">
        <f>IF(F38=0,0,B38*C38/VLOOKUP(F38,devise,5,FALSE))</f>
        <v>0</v>
      </c>
    </row>
    <row r="39" spans="1:54" s="17" customFormat="1" ht="21" customHeight="1">
      <c r="A39" s="529"/>
      <c r="B39" s="983"/>
      <c r="C39" s="530"/>
      <c r="D39" s="531"/>
      <c r="E39" s="532"/>
      <c r="F39" s="626"/>
      <c r="G39" s="960">
        <f>B39*C39</f>
        <v>0</v>
      </c>
      <c r="H39" s="958">
        <f>IF(F39=0,0,B39*C39/VLOOKUP(F39,devise,5,FALSE))</f>
        <v>0</v>
      </c>
    </row>
    <row r="40" spans="1:54" s="17" customFormat="1" ht="21" customHeight="1" thickBot="1">
      <c r="A40" s="533"/>
      <c r="B40" s="984"/>
      <c r="C40" s="534"/>
      <c r="D40" s="535"/>
      <c r="E40" s="536"/>
      <c r="F40" s="631"/>
      <c r="G40" s="961">
        <f>B40*C40</f>
        <v>0</v>
      </c>
      <c r="H40" s="959">
        <f>IF(F40=0,0,B40*C40/VLOOKUP(F40,devise,5,FALSE))</f>
        <v>0</v>
      </c>
    </row>
    <row r="41" spans="1:54" s="17" customFormat="1" ht="21" customHeight="1" thickBot="1">
      <c r="A41" s="537"/>
      <c r="B41" s="537"/>
      <c r="C41" s="537"/>
      <c r="D41" s="493"/>
      <c r="E41" s="493"/>
      <c r="F41" s="538"/>
      <c r="G41" s="711"/>
      <c r="H41" s="711"/>
    </row>
    <row r="42" spans="1:54" s="17" customFormat="1" ht="21" customHeight="1" thickBot="1">
      <c r="A42" s="537"/>
      <c r="B42" s="537"/>
      <c r="C42" s="537"/>
      <c r="D42" s="493"/>
      <c r="G42" s="716" t="str">
        <f>G7</f>
        <v xml:space="preserve">Итог </v>
      </c>
      <c r="H42" s="964">
        <f>SUM(H37:H40)</f>
        <v>0</v>
      </c>
    </row>
    <row r="43" spans="1:54" s="17" customFormat="1" ht="21" customHeight="1">
      <c r="A43" s="537"/>
      <c r="B43" s="537"/>
      <c r="C43" s="537"/>
      <c r="D43" s="493"/>
      <c r="E43" s="493"/>
      <c r="F43" s="538"/>
      <c r="G43" s="493"/>
      <c r="H43" s="493" t="s">
        <v>1556</v>
      </c>
    </row>
    <row r="44" spans="1:54" ht="21" customHeight="1" thickBot="1">
      <c r="C44" s="510"/>
      <c r="D44" s="539"/>
      <c r="E44" s="510"/>
      <c r="F44" s="540"/>
      <c r="G44" s="712"/>
      <c r="H44" s="712"/>
      <c r="I44" s="541"/>
      <c r="J44" s="541"/>
      <c r="K44" s="541"/>
      <c r="L44" s="541"/>
      <c r="M44" s="541"/>
      <c r="N44" s="541"/>
      <c r="O44" s="541"/>
      <c r="P44" s="541"/>
      <c r="Q44" s="541"/>
      <c r="R44" s="541"/>
      <c r="S44" s="541"/>
      <c r="T44" s="541"/>
      <c r="U44" s="541"/>
      <c r="V44" s="541"/>
      <c r="W44" s="541"/>
      <c r="X44" s="541"/>
      <c r="Y44" s="541"/>
      <c r="Z44" s="541"/>
      <c r="AA44" s="541"/>
      <c r="AB44" s="541"/>
      <c r="AC44" s="541"/>
      <c r="AD44" s="541"/>
      <c r="AE44" s="541"/>
      <c r="AF44" s="541"/>
      <c r="AG44" s="541"/>
      <c r="AH44" s="541"/>
      <c r="AI44" s="541"/>
      <c r="AJ44" s="541"/>
      <c r="AK44" s="541"/>
      <c r="AL44" s="541"/>
      <c r="AM44" s="541"/>
      <c r="AN44" s="541"/>
      <c r="AO44" s="541"/>
      <c r="AP44" s="541"/>
      <c r="AQ44" s="541"/>
      <c r="AR44" s="541"/>
      <c r="AS44" s="541"/>
      <c r="AT44" s="541"/>
      <c r="AU44" s="541"/>
      <c r="AV44" s="541"/>
      <c r="AW44" s="541"/>
      <c r="AX44" s="541"/>
      <c r="AY44" s="541"/>
      <c r="AZ44" s="541"/>
      <c r="BA44" s="541"/>
      <c r="BB44" s="541"/>
    </row>
    <row r="45" spans="1:54" ht="21" customHeight="1" thickBot="1">
      <c r="D45" s="542"/>
      <c r="E45" s="543"/>
      <c r="G45" s="717" t="str">
        <f>Dictionary!$D$1048</f>
        <v>Итог Е4А + Е4В</v>
      </c>
      <c r="H45" s="713">
        <f>(H32+H42)</f>
        <v>0</v>
      </c>
      <c r="I45" s="541"/>
      <c r="J45" s="541"/>
      <c r="K45" s="541"/>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541"/>
      <c r="AK45" s="541"/>
      <c r="AL45" s="541"/>
      <c r="AM45" s="541"/>
      <c r="AN45" s="541"/>
      <c r="AO45" s="541"/>
      <c r="AP45" s="541"/>
      <c r="AQ45" s="541"/>
      <c r="AR45" s="541"/>
      <c r="AS45" s="541"/>
      <c r="AT45" s="541"/>
      <c r="AU45" s="541"/>
      <c r="AV45" s="541"/>
      <c r="AW45" s="541"/>
      <c r="AX45" s="541"/>
      <c r="AY45" s="541"/>
      <c r="AZ45" s="541"/>
      <c r="BA45" s="541"/>
      <c r="BB45" s="541"/>
    </row>
    <row r="46" spans="1:54" ht="21" customHeight="1" thickBot="1">
      <c r="A46" s="491"/>
      <c r="B46" s="491"/>
      <c r="C46" s="491"/>
      <c r="D46" s="494"/>
      <c r="E46" s="494"/>
      <c r="F46" s="479"/>
      <c r="G46" s="714"/>
      <c r="H46" s="714" t="s">
        <v>1557</v>
      </c>
    </row>
    <row r="47" spans="1:54" ht="35.1" customHeight="1" thickBot="1">
      <c r="A47" s="2003" t="str">
        <f>Dictionary!$D$1035</f>
        <v>E5 -Расходы на запуск производства</v>
      </c>
      <c r="B47" s="2004"/>
      <c r="C47" s="2004"/>
      <c r="D47" s="2004"/>
      <c r="E47" s="2005"/>
      <c r="F47" s="491"/>
    </row>
    <row r="48" spans="1:54" ht="22.5" customHeight="1" thickBot="1">
      <c r="A48" s="498"/>
      <c r="B48" s="481"/>
      <c r="C48" s="491"/>
      <c r="D48" s="491"/>
      <c r="E48" s="491"/>
      <c r="F48" s="491"/>
    </row>
    <row r="49" spans="1:8" ht="42.75" customHeight="1" thickBot="1">
      <c r="D49" s="1754" t="str">
        <f>Dictionary!$D$1046</f>
        <v>Характеристика затрат</v>
      </c>
      <c r="E49" s="1755" t="str">
        <f>Dictionary!$D$1047</f>
        <v>Сумма</v>
      </c>
      <c r="F49" s="1753" t="str">
        <f>F3</f>
        <v>Валюта</v>
      </c>
      <c r="G49" s="1733" t="str">
        <f>CONCATENATE(Dictionary!$D$1006," ",Dictionary!$D$157)</f>
        <v>Итоговая стоимость(в валюте сметы) (в указанной валюте)</v>
      </c>
      <c r="H49" s="1749" t="str">
        <f>CONCATENATE(Dictionary!$D$1006," ",Dictionary!$D$156)</f>
        <v>Итоговая стоимость(в валюте сметы) (в основной валюте Сметы)</v>
      </c>
    </row>
    <row r="50" spans="1:8" ht="21" customHeight="1">
      <c r="D50" s="1750"/>
      <c r="E50" s="1751"/>
      <c r="F50" s="1747"/>
      <c r="G50" s="1752">
        <f>E50</f>
        <v>0</v>
      </c>
      <c r="H50" s="1752">
        <f>IF(F50=0,0,E50/VLOOKUP(F50,devise,5,FALSE))</f>
        <v>0</v>
      </c>
    </row>
    <row r="51" spans="1:8" ht="21" customHeight="1">
      <c r="D51" s="503"/>
      <c r="E51" s="986"/>
      <c r="F51" s="626"/>
      <c r="G51" s="958">
        <f>E51</f>
        <v>0</v>
      </c>
      <c r="H51" s="958">
        <f>IF(F51=0,0,E51/VLOOKUP(F51,devise,5,FALSE))</f>
        <v>0</v>
      </c>
    </row>
    <row r="52" spans="1:8" ht="21" customHeight="1" thickBot="1">
      <c r="D52" s="505"/>
      <c r="E52" s="987"/>
      <c r="F52" s="631"/>
      <c r="G52" s="959">
        <f>E52</f>
        <v>0</v>
      </c>
      <c r="H52" s="959">
        <f>IF(F52=0,0,E52/VLOOKUP(F52,devise,5,FALSE))</f>
        <v>0</v>
      </c>
    </row>
    <row r="53" spans="1:8" ht="21" customHeight="1" thickBot="1">
      <c r="D53" s="544"/>
      <c r="E53" s="545"/>
      <c r="F53" s="491"/>
      <c r="G53" s="491"/>
      <c r="H53" s="491"/>
    </row>
    <row r="54" spans="1:8" ht="21" customHeight="1" thickBot="1">
      <c r="G54" s="716" t="str">
        <f>G7</f>
        <v xml:space="preserve">Итог </v>
      </c>
      <c r="H54" s="965">
        <f>SUM(H50:H52)</f>
        <v>0</v>
      </c>
    </row>
    <row r="55" spans="1:8" ht="26.25" customHeight="1"/>
    <row r="56" spans="1:8" ht="26.25" customHeight="1">
      <c r="A56" s="114"/>
      <c r="B56" s="546"/>
    </row>
    <row r="57" spans="1:8" ht="26.25" customHeight="1">
      <c r="A57" s="183"/>
      <c r="B57" s="546"/>
    </row>
    <row r="58" spans="1:8" ht="26.25" customHeight="1">
      <c r="A58" s="183"/>
      <c r="B58" s="546"/>
    </row>
    <row r="59" spans="1:8" ht="26.25" customHeight="1"/>
    <row r="60" spans="1:8" ht="26.25" customHeight="1"/>
    <row r="61" spans="1:8" ht="26.25" customHeight="1"/>
    <row r="62" spans="1:8" ht="26.25" customHeight="1"/>
    <row r="63" spans="1:8" ht="26.25" customHeight="1"/>
    <row r="64" spans="1:8"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sheetData>
  <mergeCells count="6">
    <mergeCell ref="A1:E1"/>
    <mergeCell ref="A10:E10"/>
    <mergeCell ref="A47:E47"/>
    <mergeCell ref="A22:E22"/>
    <mergeCell ref="A24:E24"/>
    <mergeCell ref="A35:E35"/>
  </mergeCells>
  <phoneticPr fontId="24" type="noConversion"/>
  <pageMargins left="0.47" right="0.36" top="0.94" bottom="0.84" header="0.4921259845" footer="0.4921259845"/>
  <pageSetup paperSize="9" scale="35" orientation="landscape" r:id="rId1"/>
  <headerFooter alignWithMargins="0">
    <oddFooter>&amp;RPage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 0'!$D$22:$D$31</xm:f>
          </x14:formula1>
          <xm:sqref>F13:F17 F26:F30 F37:F40 F50:F52 F4:F5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Dictionary">
    <tabColor indexed="11"/>
  </sheetPr>
  <dimension ref="A1:P2170"/>
  <sheetViews>
    <sheetView topLeftCell="A16" zoomScale="80" zoomScaleNormal="80" workbookViewId="0">
      <selection activeCell="M980" sqref="M980"/>
    </sheetView>
  </sheetViews>
  <sheetFormatPr defaultColWidth="12" defaultRowHeight="13.8" outlineLevelRow="1"/>
  <cols>
    <col min="1" max="1" width="24" style="212" customWidth="1"/>
    <col min="2" max="2" width="25.6640625" style="433" customWidth="1"/>
    <col min="3" max="3" width="22.77734375" style="213" customWidth="1"/>
    <col min="4" max="4" width="98.44140625" style="213" customWidth="1"/>
    <col min="5" max="5" width="8.77734375" style="213" customWidth="1"/>
    <col min="6" max="6" width="21.44140625" style="213" customWidth="1"/>
    <col min="7" max="16" width="69" style="215" customWidth="1"/>
    <col min="17" max="16384" width="12" style="213"/>
  </cols>
  <sheetData>
    <row r="1" spans="1:16">
      <c r="D1" s="196" t="str">
        <f>G15</f>
        <v>Français</v>
      </c>
      <c r="E1" s="195">
        <v>1</v>
      </c>
      <c r="F1" s="215"/>
    </row>
    <row r="2" spans="1:16">
      <c r="D2" s="196" t="str">
        <f>H15</f>
        <v>English</v>
      </c>
      <c r="E2" s="195">
        <v>2</v>
      </c>
      <c r="F2" s="217">
        <f>VLOOKUP('Sheet 0'!C5,Dictionary!D1:E10,2,FALSE)</f>
        <v>4</v>
      </c>
    </row>
    <row r="3" spans="1:16">
      <c r="D3" s="196" t="str">
        <f>I15</f>
        <v>Română</v>
      </c>
      <c r="E3" s="195">
        <v>3</v>
      </c>
      <c r="F3" s="215"/>
    </row>
    <row r="4" spans="1:16">
      <c r="D4" s="196" t="str">
        <f>J15</f>
        <v>Русский</v>
      </c>
      <c r="E4" s="195">
        <v>4</v>
      </c>
      <c r="F4" s="215"/>
    </row>
    <row r="5" spans="1:16">
      <c r="D5" s="196" t="str">
        <f>K15</f>
        <v>Español</v>
      </c>
      <c r="E5" s="195">
        <v>5</v>
      </c>
      <c r="F5" s="215"/>
    </row>
    <row r="6" spans="1:16">
      <c r="D6" s="213" t="s">
        <v>363</v>
      </c>
      <c r="E6" s="195">
        <v>6</v>
      </c>
      <c r="F6" s="215"/>
    </row>
    <row r="7" spans="1:16">
      <c r="D7" s="213" t="s">
        <v>3949</v>
      </c>
      <c r="E7" s="195">
        <v>7</v>
      </c>
      <c r="F7" s="215"/>
    </row>
    <row r="8" spans="1:16" ht="14.4">
      <c r="C8" s="197"/>
      <c r="D8" s="1542" t="s">
        <v>5067</v>
      </c>
      <c r="E8" s="195">
        <v>8</v>
      </c>
    </row>
    <row r="9" spans="1:16">
      <c r="C9" s="197"/>
      <c r="D9" s="1543" t="s">
        <v>5071</v>
      </c>
      <c r="E9" s="195">
        <v>9</v>
      </c>
    </row>
    <row r="10" spans="1:16">
      <c r="C10" s="197"/>
      <c r="D10" s="1638" t="s">
        <v>5822</v>
      </c>
      <c r="E10" s="195">
        <v>10</v>
      </c>
    </row>
    <row r="11" spans="1:16">
      <c r="C11" s="197"/>
      <c r="D11" s="195"/>
      <c r="E11" s="196"/>
    </row>
    <row r="12" spans="1:16">
      <c r="C12" s="197"/>
      <c r="D12" s="196"/>
      <c r="F12" s="218" t="str">
        <f>D20</f>
        <v>Предоставить структуру себестоимости детали</v>
      </c>
    </row>
    <row r="14" spans="1:16">
      <c r="D14" s="219"/>
      <c r="F14" s="220" t="s">
        <v>1572</v>
      </c>
      <c r="G14" s="369">
        <v>1</v>
      </c>
      <c r="H14" s="369">
        <v>2</v>
      </c>
      <c r="I14" s="369">
        <v>3</v>
      </c>
      <c r="J14" s="369">
        <v>4</v>
      </c>
      <c r="K14" s="369">
        <v>5</v>
      </c>
      <c r="L14" s="369">
        <v>6</v>
      </c>
      <c r="M14" s="369">
        <v>7</v>
      </c>
      <c r="N14" s="369">
        <v>8</v>
      </c>
      <c r="O14" s="369">
        <v>9</v>
      </c>
      <c r="P14" s="369">
        <v>10</v>
      </c>
    </row>
    <row r="15" spans="1:16" s="730" customFormat="1">
      <c r="A15" s="730" t="str">
        <f>D18</f>
        <v>Таблица EXCEL</v>
      </c>
      <c r="B15" s="731" t="str">
        <f>D17</f>
        <v>Ячейка</v>
      </c>
      <c r="D15" s="198"/>
      <c r="G15" s="732" t="s">
        <v>1571</v>
      </c>
      <c r="H15" s="732" t="s">
        <v>1570</v>
      </c>
      <c r="I15" s="732" t="s">
        <v>599</v>
      </c>
      <c r="J15" s="732" t="s">
        <v>5561</v>
      </c>
      <c r="K15" s="732" t="s">
        <v>4523</v>
      </c>
      <c r="L15" s="732" t="s">
        <v>364</v>
      </c>
      <c r="M15" s="732" t="s">
        <v>3949</v>
      </c>
      <c r="N15" s="732" t="s">
        <v>6572</v>
      </c>
      <c r="O15" s="732" t="s">
        <v>5071</v>
      </c>
      <c r="P15" s="732" t="s">
        <v>5822</v>
      </c>
    </row>
    <row r="16" spans="1:16">
      <c r="D16" s="199"/>
      <c r="G16" s="196"/>
      <c r="H16" s="196"/>
      <c r="I16" s="196"/>
      <c r="J16" s="196"/>
      <c r="K16" s="196"/>
      <c r="L16" s="196"/>
      <c r="M16" s="196"/>
      <c r="N16" s="196"/>
      <c r="O16" s="196"/>
      <c r="P16" s="196"/>
    </row>
    <row r="17" spans="1:16">
      <c r="A17" s="212" t="s">
        <v>1573</v>
      </c>
      <c r="D17" s="219" t="str">
        <f>INDEX(G17:Q17,,$F$2)</f>
        <v>Ячейка</v>
      </c>
      <c r="G17" s="215" t="s">
        <v>1575</v>
      </c>
      <c r="H17" s="215" t="s">
        <v>1574</v>
      </c>
      <c r="I17" s="215" t="s">
        <v>5005</v>
      </c>
      <c r="J17" s="215" t="s">
        <v>3020</v>
      </c>
      <c r="K17" s="215" t="s">
        <v>4532</v>
      </c>
      <c r="L17" s="215" t="s">
        <v>5361</v>
      </c>
      <c r="M17" s="215" t="s">
        <v>4532</v>
      </c>
      <c r="N17" s="215" t="s">
        <v>6573</v>
      </c>
      <c r="O17" s="215" t="s">
        <v>5583</v>
      </c>
      <c r="P17" s="215" t="s">
        <v>5823</v>
      </c>
    </row>
    <row r="18" spans="1:16">
      <c r="A18" s="212" t="s">
        <v>1573</v>
      </c>
      <c r="D18" s="219" t="str">
        <f>INDEX(G18:Q18,,$F$2)</f>
        <v>Таблица EXCEL</v>
      </c>
      <c r="G18" s="215" t="s">
        <v>1577</v>
      </c>
      <c r="H18" s="215" t="s">
        <v>1576</v>
      </c>
      <c r="I18" s="215" t="s">
        <v>2002</v>
      </c>
      <c r="J18" s="215" t="s">
        <v>3021</v>
      </c>
      <c r="K18" s="215" t="s">
        <v>4533</v>
      </c>
      <c r="L18" s="215" t="s">
        <v>365</v>
      </c>
      <c r="M18" s="215" t="s">
        <v>4533</v>
      </c>
      <c r="N18" s="215" t="s">
        <v>6574</v>
      </c>
      <c r="O18" s="215" t="s">
        <v>5584</v>
      </c>
      <c r="P18" s="215" t="s">
        <v>5824</v>
      </c>
    </row>
    <row r="19" spans="1:16">
      <c r="A19" s="212" t="s">
        <v>1578</v>
      </c>
      <c r="D19" s="219" t="str">
        <f>INDEX(G19:Q19,,$F$2)</f>
        <v>Цель</v>
      </c>
      <c r="G19" s="208" t="s">
        <v>1580</v>
      </c>
      <c r="H19" s="208" t="s">
        <v>1579</v>
      </c>
      <c r="I19" s="208" t="s">
        <v>5006</v>
      </c>
      <c r="J19" s="208" t="s">
        <v>3022</v>
      </c>
      <c r="K19" s="208" t="s">
        <v>4534</v>
      </c>
      <c r="L19" s="208" t="s">
        <v>366</v>
      </c>
      <c r="M19" s="208" t="s">
        <v>4534</v>
      </c>
      <c r="N19" s="208" t="s">
        <v>6575</v>
      </c>
      <c r="O19" s="208" t="s">
        <v>5072</v>
      </c>
      <c r="P19" s="208" t="s">
        <v>4534</v>
      </c>
    </row>
    <row r="20" spans="1:16" ht="9" customHeight="1">
      <c r="A20" s="212" t="s">
        <v>1578</v>
      </c>
      <c r="D20" s="219" t="str">
        <f>INDEX(G20:Q20,,$F$2)</f>
        <v>Предоставить структуру себестоимости детали</v>
      </c>
      <c r="G20" s="215" t="s">
        <v>1581</v>
      </c>
      <c r="H20" s="215" t="s">
        <v>7570</v>
      </c>
      <c r="I20" s="215" t="s">
        <v>5007</v>
      </c>
      <c r="J20" s="215" t="s">
        <v>3023</v>
      </c>
      <c r="K20" s="215" t="s">
        <v>3639</v>
      </c>
      <c r="L20" s="215" t="s">
        <v>367</v>
      </c>
      <c r="M20" s="215" t="s">
        <v>3950</v>
      </c>
      <c r="N20" s="215" t="s">
        <v>6576</v>
      </c>
      <c r="O20" s="215" t="s">
        <v>5073</v>
      </c>
      <c r="P20" s="215" t="s">
        <v>5825</v>
      </c>
    </row>
    <row r="21" spans="1:16" s="222" customFormat="1">
      <c r="A21" s="221" t="s">
        <v>615</v>
      </c>
      <c r="B21" s="434"/>
      <c r="D21" s="223"/>
      <c r="G21" s="224"/>
      <c r="H21" s="224"/>
      <c r="I21" s="224"/>
      <c r="J21" s="224"/>
      <c r="K21" s="224"/>
      <c r="L21" s="224"/>
      <c r="M21" s="224"/>
      <c r="N21" s="224"/>
      <c r="O21" s="224"/>
      <c r="P21" s="224"/>
    </row>
    <row r="22" spans="1:16" outlineLevel="1">
      <c r="A22" s="212" t="s">
        <v>615</v>
      </c>
      <c r="D22" s="219" t="str">
        <f t="shared" ref="D22:D30" si="0">INDEX(G22:Q22,,$F$2)</f>
        <v>Менеджмент валютной корзины</v>
      </c>
      <c r="E22" s="215"/>
      <c r="F22" s="215"/>
      <c r="G22" s="205" t="s">
        <v>4948</v>
      </c>
      <c r="H22" s="205" t="s">
        <v>3964</v>
      </c>
      <c r="I22" s="205" t="s">
        <v>1135</v>
      </c>
      <c r="J22" s="205" t="s">
        <v>334</v>
      </c>
      <c r="K22" s="205" t="s">
        <v>161</v>
      </c>
      <c r="L22" s="205" t="s">
        <v>5362</v>
      </c>
      <c r="M22" s="205" t="s">
        <v>161</v>
      </c>
      <c r="N22" s="205" t="s">
        <v>6577</v>
      </c>
      <c r="O22" s="205" t="s">
        <v>5288</v>
      </c>
      <c r="P22" s="205" t="s">
        <v>5826</v>
      </c>
    </row>
    <row r="23" spans="1:16" s="1627" customFormat="1" ht="41.4" outlineLevel="1">
      <c r="A23" s="1621" t="s">
        <v>615</v>
      </c>
      <c r="B23" s="1622"/>
      <c r="C23" s="1623" t="s">
        <v>4704</v>
      </c>
      <c r="D23" s="1624" t="str">
        <f t="shared" si="0"/>
        <v>Укажите код валюты и обменный курс по отношению к основной валюте Стандартной Сметы</v>
      </c>
      <c r="E23" s="1625"/>
      <c r="F23" s="1625"/>
      <c r="G23" s="1626" t="s">
        <v>638</v>
      </c>
      <c r="H23" s="1626" t="s">
        <v>4702</v>
      </c>
      <c r="I23" s="1626" t="s">
        <v>7555</v>
      </c>
      <c r="J23" s="1626" t="s">
        <v>5527</v>
      </c>
      <c r="K23" s="1626" t="s">
        <v>5562</v>
      </c>
      <c r="L23" s="1626" t="s">
        <v>5363</v>
      </c>
      <c r="M23" s="1626" t="s">
        <v>418</v>
      </c>
      <c r="N23" s="1626" t="s">
        <v>6578</v>
      </c>
      <c r="O23" s="1626" t="s">
        <v>5226</v>
      </c>
      <c r="P23" s="1626" t="s">
        <v>5827</v>
      </c>
    </row>
    <row r="24" spans="1:16" outlineLevel="1">
      <c r="A24" s="212" t="s">
        <v>615</v>
      </c>
      <c r="D24" s="219" t="str">
        <f t="shared" si="0"/>
        <v>Валютная корзина ограничивается тремя валютами, но смета может содержать более трех валют</v>
      </c>
      <c r="E24" s="215"/>
      <c r="F24" s="215"/>
      <c r="G24" s="205" t="s">
        <v>1726</v>
      </c>
      <c r="H24" s="205" t="s">
        <v>4315</v>
      </c>
      <c r="I24" s="205" t="s">
        <v>1742</v>
      </c>
      <c r="J24" s="205" t="s">
        <v>4672</v>
      </c>
      <c r="K24" s="205" t="s">
        <v>162</v>
      </c>
      <c r="L24" s="205" t="s">
        <v>4733</v>
      </c>
      <c r="M24" s="205" t="s">
        <v>162</v>
      </c>
      <c r="N24" s="205" t="s">
        <v>6579</v>
      </c>
      <c r="O24" s="205" t="s">
        <v>5227</v>
      </c>
      <c r="P24" s="205" t="s">
        <v>5828</v>
      </c>
    </row>
    <row r="25" spans="1:16" outlineLevel="1">
      <c r="A25" s="212" t="s">
        <v>615</v>
      </c>
      <c r="D25" s="219" t="str">
        <f t="shared" si="0"/>
        <v>Укажите как вы хотите учитывать те валюты, которые не входят в валютную корзину</v>
      </c>
      <c r="E25" s="215"/>
      <c r="F25" s="215"/>
      <c r="G25" s="205" t="s">
        <v>3805</v>
      </c>
      <c r="H25" s="205" t="s">
        <v>1535</v>
      </c>
      <c r="I25" s="205" t="s">
        <v>1743</v>
      </c>
      <c r="J25" s="205" t="s">
        <v>4673</v>
      </c>
      <c r="K25" s="205" t="s">
        <v>163</v>
      </c>
      <c r="L25" s="205" t="s">
        <v>1535</v>
      </c>
      <c r="M25" s="205" t="s">
        <v>163</v>
      </c>
      <c r="N25" s="205" t="s">
        <v>6580</v>
      </c>
      <c r="O25" s="205" t="s">
        <v>5228</v>
      </c>
      <c r="P25" s="205" t="s">
        <v>5829</v>
      </c>
    </row>
    <row r="26" spans="1:16" outlineLevel="1">
      <c r="A26" s="212" t="s">
        <v>615</v>
      </c>
      <c r="D26" s="219" t="str">
        <f t="shared" si="0"/>
        <v>Менеджмент валюты</v>
      </c>
      <c r="E26" s="215"/>
      <c r="F26" s="215"/>
      <c r="G26" s="205" t="s">
        <v>4867</v>
      </c>
      <c r="H26" s="205" t="s">
        <v>568</v>
      </c>
      <c r="I26" s="205" t="s">
        <v>1744</v>
      </c>
      <c r="J26" s="205" t="s">
        <v>4674</v>
      </c>
      <c r="K26" s="205" t="s">
        <v>164</v>
      </c>
      <c r="L26" s="205" t="s">
        <v>5364</v>
      </c>
      <c r="M26" s="205" t="s">
        <v>164</v>
      </c>
      <c r="N26" s="205" t="s">
        <v>6581</v>
      </c>
      <c r="O26" s="205" t="s">
        <v>5139</v>
      </c>
      <c r="P26" s="205" t="s">
        <v>5830</v>
      </c>
    </row>
    <row r="27" spans="1:16" outlineLevel="1">
      <c r="A27" s="212" t="s">
        <v>615</v>
      </c>
      <c r="D27" s="219" t="str">
        <f t="shared" si="0"/>
        <v>Страна</v>
      </c>
      <c r="E27" s="215"/>
      <c r="F27" s="215"/>
      <c r="G27" s="376" t="s">
        <v>2208</v>
      </c>
      <c r="H27" s="376" t="s">
        <v>1055</v>
      </c>
      <c r="I27" s="376" t="s">
        <v>5012</v>
      </c>
      <c r="J27" s="376" t="s">
        <v>3029</v>
      </c>
      <c r="K27" s="376" t="s">
        <v>2276</v>
      </c>
      <c r="L27" s="376" t="s">
        <v>370</v>
      </c>
      <c r="M27" s="376" t="s">
        <v>2276</v>
      </c>
      <c r="N27" s="376" t="s">
        <v>6582</v>
      </c>
      <c r="O27" s="376" t="s">
        <v>5074</v>
      </c>
      <c r="P27" s="376" t="s">
        <v>2276</v>
      </c>
    </row>
    <row r="28" spans="1:16" outlineLevel="1">
      <c r="A28" s="212" t="s">
        <v>615</v>
      </c>
      <c r="D28" s="219" t="str">
        <f t="shared" si="0"/>
        <v xml:space="preserve"> Код валюты</v>
      </c>
      <c r="E28" s="215"/>
      <c r="F28" s="215"/>
      <c r="G28" s="376" t="s">
        <v>2312</v>
      </c>
      <c r="H28" s="376" t="s">
        <v>1709</v>
      </c>
      <c r="I28" s="376" t="s">
        <v>1745</v>
      </c>
      <c r="J28" s="376" t="s">
        <v>3430</v>
      </c>
      <c r="K28" s="376" t="s">
        <v>165</v>
      </c>
      <c r="L28" s="376" t="s">
        <v>5365</v>
      </c>
      <c r="M28" s="376" t="s">
        <v>165</v>
      </c>
      <c r="N28" s="376" t="s">
        <v>6583</v>
      </c>
      <c r="O28" s="376" t="s">
        <v>5075</v>
      </c>
      <c r="P28" s="376" t="s">
        <v>5831</v>
      </c>
    </row>
    <row r="29" spans="1:16" outlineLevel="1">
      <c r="A29" s="212" t="s">
        <v>615</v>
      </c>
      <c r="D29" s="219" t="str">
        <f t="shared" si="0"/>
        <v>Обменный курс</v>
      </c>
      <c r="E29" s="215"/>
      <c r="F29" s="215"/>
      <c r="G29" s="382" t="s">
        <v>2313</v>
      </c>
      <c r="H29" s="382" t="s">
        <v>4751</v>
      </c>
      <c r="I29" s="382" t="s">
        <v>1746</v>
      </c>
      <c r="J29" s="382" t="s">
        <v>3696</v>
      </c>
      <c r="K29" s="382" t="s">
        <v>166</v>
      </c>
      <c r="L29" s="382" t="s">
        <v>4734</v>
      </c>
      <c r="M29" s="382" t="s">
        <v>166</v>
      </c>
      <c r="N29" s="382" t="s">
        <v>6584</v>
      </c>
      <c r="O29" s="382" t="s">
        <v>5076</v>
      </c>
      <c r="P29" s="382" t="s">
        <v>5832</v>
      </c>
    </row>
    <row r="30" spans="1:16" outlineLevel="1">
      <c r="A30" s="212" t="s">
        <v>615</v>
      </c>
      <c r="D30" s="219" t="str">
        <f t="shared" si="0"/>
        <v>Перевести в</v>
      </c>
      <c r="E30" s="215"/>
      <c r="F30" s="215"/>
      <c r="G30" s="382" t="s">
        <v>655</v>
      </c>
      <c r="H30" s="382" t="s">
        <v>1710</v>
      </c>
      <c r="I30" s="382" t="s">
        <v>1747</v>
      </c>
      <c r="J30" s="382" t="s">
        <v>3697</v>
      </c>
      <c r="K30" s="382" t="s">
        <v>655</v>
      </c>
      <c r="L30" s="382" t="s">
        <v>4735</v>
      </c>
      <c r="M30" s="382" t="s">
        <v>655</v>
      </c>
      <c r="N30" s="382" t="s">
        <v>6585</v>
      </c>
      <c r="O30" s="382" t="s">
        <v>5077</v>
      </c>
      <c r="P30" s="382" t="s">
        <v>5833</v>
      </c>
    </row>
    <row r="31" spans="1:16" s="222" customFormat="1">
      <c r="A31" s="221" t="s">
        <v>4270</v>
      </c>
      <c r="B31" s="434"/>
      <c r="D31" s="223"/>
      <c r="E31" s="224"/>
      <c r="F31" s="224"/>
      <c r="G31" s="384"/>
      <c r="H31" s="384"/>
      <c r="I31" s="384"/>
      <c r="J31" s="384"/>
      <c r="K31" s="384"/>
      <c r="L31" s="384"/>
      <c r="M31" s="384"/>
      <c r="N31" s="384"/>
      <c r="O31" s="384"/>
      <c r="P31" s="384"/>
    </row>
    <row r="32" spans="1:16" outlineLevel="1">
      <c r="A32" s="212" t="s">
        <v>4270</v>
      </c>
      <c r="D32" s="219" t="str">
        <f t="shared" ref="D32:D95" si="1">INDEX(G32:Q32,,$F$2)</f>
        <v>Стандартная смета</v>
      </c>
      <c r="G32" s="215" t="s">
        <v>4267</v>
      </c>
      <c r="H32" s="215" t="s">
        <v>1392</v>
      </c>
      <c r="I32" s="215" t="s">
        <v>1806</v>
      </c>
      <c r="J32" s="215" t="s">
        <v>328</v>
      </c>
      <c r="K32" s="215" t="s">
        <v>4267</v>
      </c>
      <c r="L32" s="215" t="s">
        <v>5366</v>
      </c>
      <c r="M32" s="215" t="s">
        <v>4267</v>
      </c>
      <c r="N32" s="215" t="s">
        <v>6586</v>
      </c>
      <c r="O32" s="215" t="s">
        <v>1392</v>
      </c>
      <c r="P32" s="215" t="s">
        <v>4267</v>
      </c>
    </row>
    <row r="33" spans="1:16" outlineLevel="1">
      <c r="A33" s="212" t="s">
        <v>4270</v>
      </c>
      <c r="D33" s="219" t="str">
        <f t="shared" si="1"/>
        <v>Цель - Предоставить структуру себестоимости  детали</v>
      </c>
      <c r="G33" s="215" t="s">
        <v>4268</v>
      </c>
      <c r="H33" s="215" t="s">
        <v>556</v>
      </c>
      <c r="I33" s="215" t="s">
        <v>1807</v>
      </c>
      <c r="J33" s="215" t="s">
        <v>336</v>
      </c>
      <c r="K33" s="215" t="s">
        <v>1897</v>
      </c>
      <c r="L33" s="215" t="s">
        <v>5367</v>
      </c>
      <c r="M33" s="215" t="s">
        <v>422</v>
      </c>
      <c r="N33" s="215" t="s">
        <v>6587</v>
      </c>
      <c r="O33" s="215" t="s">
        <v>5140</v>
      </c>
      <c r="P33" s="215" t="s">
        <v>5834</v>
      </c>
    </row>
    <row r="34" spans="1:16" outlineLevel="1">
      <c r="A34" s="212" t="s">
        <v>4270</v>
      </c>
      <c r="D34" s="219" t="str">
        <f t="shared" si="1"/>
        <v>Выбор</v>
      </c>
      <c r="G34" s="215" t="s">
        <v>4269</v>
      </c>
      <c r="H34" s="215" t="s">
        <v>4269</v>
      </c>
      <c r="I34" s="215" t="s">
        <v>684</v>
      </c>
      <c r="J34" s="215" t="s">
        <v>337</v>
      </c>
      <c r="K34" s="215" t="s">
        <v>1898</v>
      </c>
      <c r="L34" s="215" t="s">
        <v>5368</v>
      </c>
      <c r="M34" s="215" t="s">
        <v>1898</v>
      </c>
      <c r="N34" s="215" t="s">
        <v>6588</v>
      </c>
      <c r="O34" s="215" t="s">
        <v>5141</v>
      </c>
      <c r="P34" s="215" t="s">
        <v>5835</v>
      </c>
    </row>
    <row r="35" spans="1:16" outlineLevel="1">
      <c r="A35" s="212" t="s">
        <v>4270</v>
      </c>
      <c r="D35" s="219" t="str">
        <f t="shared" si="1"/>
        <v>Название рубрики</v>
      </c>
      <c r="G35" s="374" t="s">
        <v>3549</v>
      </c>
      <c r="H35" s="374" t="s">
        <v>557</v>
      </c>
      <c r="I35" s="374" t="s">
        <v>3101</v>
      </c>
      <c r="J35" s="374" t="s">
        <v>338</v>
      </c>
      <c r="K35" s="374" t="s">
        <v>1899</v>
      </c>
      <c r="L35" s="374" t="s">
        <v>3906</v>
      </c>
      <c r="M35" s="374" t="s">
        <v>1899</v>
      </c>
      <c r="N35" s="374" t="s">
        <v>6589</v>
      </c>
      <c r="O35" s="374" t="s">
        <v>5142</v>
      </c>
      <c r="P35" s="374" t="s">
        <v>5836</v>
      </c>
    </row>
    <row r="36" spans="1:16" outlineLevel="1">
      <c r="A36" s="212" t="s">
        <v>4270</v>
      </c>
      <c r="D36" s="219" t="str">
        <f t="shared" si="1"/>
        <v>Ячейка, заполнение которой не повлияет на расчеты</v>
      </c>
      <c r="G36" s="374" t="s">
        <v>2808</v>
      </c>
      <c r="H36" s="374" t="s">
        <v>4517</v>
      </c>
      <c r="I36" s="374" t="s">
        <v>5003</v>
      </c>
      <c r="J36" s="374" t="s">
        <v>339</v>
      </c>
      <c r="K36" s="374" t="s">
        <v>4530</v>
      </c>
      <c r="L36" s="374" t="s">
        <v>5369</v>
      </c>
      <c r="M36" s="374" t="s">
        <v>4530</v>
      </c>
      <c r="N36" s="374" t="s">
        <v>6590</v>
      </c>
      <c r="O36" s="374" t="s">
        <v>5143</v>
      </c>
      <c r="P36" s="374" t="s">
        <v>5837</v>
      </c>
    </row>
    <row r="37" spans="1:16" outlineLevel="1">
      <c r="A37" s="212" t="s">
        <v>4270</v>
      </c>
      <c r="D37" s="219" t="str">
        <f t="shared" si="1"/>
        <v>Ячейка, заполнение которой повлияет на расчеты</v>
      </c>
      <c r="G37" s="374" t="s">
        <v>2809</v>
      </c>
      <c r="H37" s="374" t="s">
        <v>4518</v>
      </c>
      <c r="I37" s="374" t="s">
        <v>5004</v>
      </c>
      <c r="J37" s="374" t="s">
        <v>340</v>
      </c>
      <c r="K37" s="374" t="s">
        <v>4531</v>
      </c>
      <c r="L37" s="374" t="s">
        <v>5370</v>
      </c>
      <c r="M37" s="374" t="s">
        <v>4531</v>
      </c>
      <c r="N37" s="374" t="s">
        <v>6591</v>
      </c>
      <c r="O37" s="374" t="s">
        <v>5144</v>
      </c>
      <c r="P37" s="374" t="s">
        <v>5838</v>
      </c>
    </row>
    <row r="38" spans="1:16" outlineLevel="1">
      <c r="A38" s="212" t="s">
        <v>4270</v>
      </c>
      <c r="D38" s="219" t="str">
        <f t="shared" si="1"/>
        <v>Не заполнять</v>
      </c>
      <c r="G38" s="374" t="s">
        <v>155</v>
      </c>
      <c r="H38" s="374" t="s">
        <v>2810</v>
      </c>
      <c r="I38" s="374" t="s">
        <v>3102</v>
      </c>
      <c r="J38" s="374" t="s">
        <v>341</v>
      </c>
      <c r="K38" s="374" t="s">
        <v>1900</v>
      </c>
      <c r="L38" s="374" t="s">
        <v>2673</v>
      </c>
      <c r="M38" s="374" t="s">
        <v>1900</v>
      </c>
      <c r="N38" s="374" t="s">
        <v>6592</v>
      </c>
      <c r="O38" s="374" t="s">
        <v>5145</v>
      </c>
      <c r="P38" s="374" t="s">
        <v>5839</v>
      </c>
    </row>
    <row r="39" spans="1:16" outlineLevel="1">
      <c r="A39" s="212" t="s">
        <v>4270</v>
      </c>
      <c r="D39" s="219" t="str">
        <f t="shared" si="1"/>
        <v>Ячейка, использующая данные в таблице EXCEL</v>
      </c>
      <c r="G39" s="374" t="s">
        <v>558</v>
      </c>
      <c r="H39" s="374" t="s">
        <v>559</v>
      </c>
      <c r="I39" s="374" t="s">
        <v>3103</v>
      </c>
      <c r="J39" s="374" t="s">
        <v>342</v>
      </c>
      <c r="K39" s="374" t="s">
        <v>1901</v>
      </c>
      <c r="L39" s="374" t="s">
        <v>5371</v>
      </c>
      <c r="M39" s="374" t="s">
        <v>423</v>
      </c>
      <c r="N39" s="374" t="s">
        <v>6593</v>
      </c>
      <c r="O39" s="374" t="s">
        <v>5146</v>
      </c>
      <c r="P39" s="374" t="s">
        <v>5840</v>
      </c>
    </row>
    <row r="40" spans="1:16" outlineLevel="1">
      <c r="A40" s="212" t="s">
        <v>4270</v>
      </c>
      <c r="D40" s="219" t="str">
        <f t="shared" si="1"/>
        <v xml:space="preserve">Итог </v>
      </c>
      <c r="G40" s="374" t="s">
        <v>656</v>
      </c>
      <c r="H40" s="374" t="s">
        <v>656</v>
      </c>
      <c r="I40" s="374" t="s">
        <v>4539</v>
      </c>
      <c r="J40" s="374" t="s">
        <v>4857</v>
      </c>
      <c r="K40" s="374" t="s">
        <v>656</v>
      </c>
      <c r="L40" s="374" t="s">
        <v>3058</v>
      </c>
      <c r="M40" s="374" t="s">
        <v>656</v>
      </c>
      <c r="N40" s="374" t="s">
        <v>6594</v>
      </c>
      <c r="O40" s="374" t="s">
        <v>5147</v>
      </c>
      <c r="P40" s="374" t="s">
        <v>656</v>
      </c>
    </row>
    <row r="41" spans="1:16" outlineLevel="1">
      <c r="A41" s="212" t="s">
        <v>4270</v>
      </c>
      <c r="D41" s="219" t="str">
        <f t="shared" si="1"/>
        <v>Цветовой код</v>
      </c>
      <c r="G41" s="215" t="s">
        <v>1727</v>
      </c>
      <c r="H41" s="215" t="s">
        <v>1708</v>
      </c>
      <c r="I41" s="215" t="s">
        <v>3104</v>
      </c>
      <c r="J41" s="215" t="s">
        <v>343</v>
      </c>
      <c r="K41" s="215" t="s">
        <v>1902</v>
      </c>
      <c r="L41" s="215" t="s">
        <v>5372</v>
      </c>
      <c r="M41" s="215" t="s">
        <v>1902</v>
      </c>
      <c r="N41" s="215" t="s">
        <v>6595</v>
      </c>
      <c r="O41" s="215" t="s">
        <v>5148</v>
      </c>
      <c r="P41" s="215" t="s">
        <v>5841</v>
      </c>
    </row>
    <row r="42" spans="1:16" outlineLevel="1">
      <c r="A42" s="212" t="s">
        <v>4270</v>
      </c>
      <c r="C42" s="644" t="s">
        <v>4703</v>
      </c>
      <c r="D42" s="219" t="str">
        <f t="shared" si="1"/>
        <v>Справочник по заполнению Стандартной Сметы</v>
      </c>
      <c r="G42" s="386" t="s">
        <v>3495</v>
      </c>
      <c r="H42" s="386" t="s">
        <v>456</v>
      </c>
      <c r="I42" s="386" t="s">
        <v>7526</v>
      </c>
      <c r="J42" s="386" t="s">
        <v>5528</v>
      </c>
      <c r="K42" s="386" t="s">
        <v>456</v>
      </c>
      <c r="L42" s="386" t="s">
        <v>5373</v>
      </c>
      <c r="M42" s="386" t="s">
        <v>424</v>
      </c>
      <c r="N42" s="386" t="s">
        <v>6596</v>
      </c>
      <c r="O42" s="386" t="s">
        <v>5585</v>
      </c>
      <c r="P42" s="386" t="s">
        <v>5842</v>
      </c>
    </row>
    <row r="43" spans="1:16" outlineLevel="1">
      <c r="A43" s="212" t="s">
        <v>4270</v>
      </c>
      <c r="C43" s="644" t="s">
        <v>4703</v>
      </c>
      <c r="D43" s="219" t="str">
        <f t="shared" si="1"/>
        <v>Лист 0 Определение валютной корзины: заполните колонку "Страна" и обменный курс</v>
      </c>
      <c r="G43" s="386" t="s">
        <v>457</v>
      </c>
      <c r="H43" s="386" t="s">
        <v>458</v>
      </c>
      <c r="I43" s="386" t="s">
        <v>7527</v>
      </c>
      <c r="J43" s="386" t="s">
        <v>5529</v>
      </c>
      <c r="K43" s="386" t="s">
        <v>458</v>
      </c>
      <c r="L43" s="386" t="s">
        <v>2674</v>
      </c>
      <c r="M43" s="386" t="s">
        <v>425</v>
      </c>
      <c r="N43" s="386" t="s">
        <v>6597</v>
      </c>
      <c r="O43" s="386" t="s">
        <v>5586</v>
      </c>
      <c r="P43" s="386" t="s">
        <v>5843</v>
      </c>
    </row>
    <row r="44" spans="1:16" outlineLevel="1">
      <c r="A44" s="212" t="s">
        <v>4270</v>
      </c>
      <c r="C44" s="644" t="s">
        <v>4703</v>
      </c>
      <c r="D44" s="219" t="str">
        <f t="shared" si="1"/>
        <v>Лист 1 Синтез: заполните данные по каждой теме до А7</v>
      </c>
      <c r="G44" s="386" t="s">
        <v>3496</v>
      </c>
      <c r="H44" s="386" t="s">
        <v>459</v>
      </c>
      <c r="I44" s="386" t="s">
        <v>7528</v>
      </c>
      <c r="J44" s="386" t="s">
        <v>5530</v>
      </c>
      <c r="K44" s="386" t="s">
        <v>459</v>
      </c>
      <c r="L44" s="386" t="s">
        <v>5374</v>
      </c>
      <c r="M44" s="386" t="s">
        <v>426</v>
      </c>
      <c r="N44" s="386" t="s">
        <v>6598</v>
      </c>
      <c r="O44" s="386" t="s">
        <v>5587</v>
      </c>
      <c r="P44" s="386" t="s">
        <v>5844</v>
      </c>
    </row>
    <row r="45" spans="1:16" outlineLevel="1">
      <c r="A45" s="212" t="s">
        <v>4270</v>
      </c>
      <c r="C45" s="644" t="s">
        <v>4703</v>
      </c>
      <c r="D45" s="219" t="str">
        <f t="shared" si="1"/>
        <v>Лист 2 Закупки: заполните данные по каждой теме</v>
      </c>
      <c r="G45" s="386" t="s">
        <v>585</v>
      </c>
      <c r="H45" s="386" t="s">
        <v>1857</v>
      </c>
      <c r="I45" s="386" t="s">
        <v>7529</v>
      </c>
      <c r="J45" s="386" t="s">
        <v>5531</v>
      </c>
      <c r="K45" s="386" t="s">
        <v>1857</v>
      </c>
      <c r="L45" s="386" t="s">
        <v>5375</v>
      </c>
      <c r="M45" s="386" t="s">
        <v>427</v>
      </c>
      <c r="N45" s="386" t="s">
        <v>6599</v>
      </c>
      <c r="O45" s="386" t="s">
        <v>5588</v>
      </c>
      <c r="P45" s="386" t="s">
        <v>5845</v>
      </c>
    </row>
    <row r="46" spans="1:16" outlineLevel="1">
      <c r="A46" s="212" t="s">
        <v>4270</v>
      </c>
      <c r="C46" s="644" t="s">
        <v>4703</v>
      </c>
      <c r="D46" s="219" t="str">
        <f t="shared" si="1"/>
        <v>Лист 3 Добавленная стоимость: заполните данные по каждой теме</v>
      </c>
      <c r="G46" s="386" t="s">
        <v>586</v>
      </c>
      <c r="H46" s="386" t="s">
        <v>1858</v>
      </c>
      <c r="I46" s="386" t="s">
        <v>7530</v>
      </c>
      <c r="J46" s="386" t="s">
        <v>5532</v>
      </c>
      <c r="K46" s="386" t="s">
        <v>1858</v>
      </c>
      <c r="L46" s="386" t="s">
        <v>5376</v>
      </c>
      <c r="M46" s="386" t="s">
        <v>428</v>
      </c>
      <c r="N46" s="386" t="s">
        <v>6600</v>
      </c>
      <c r="O46" s="386" t="s">
        <v>5589</v>
      </c>
      <c r="P46" s="386" t="s">
        <v>5846</v>
      </c>
    </row>
    <row r="47" spans="1:16" outlineLevel="1">
      <c r="A47" s="212" t="s">
        <v>4270</v>
      </c>
      <c r="C47" s="644" t="s">
        <v>4703</v>
      </c>
      <c r="D47" s="219" t="str">
        <f t="shared" si="1"/>
        <v>Лист 1 Синтез: заполните данные по каждой теме до А17</v>
      </c>
      <c r="G47" s="386" t="s">
        <v>587</v>
      </c>
      <c r="H47" s="386" t="s">
        <v>1859</v>
      </c>
      <c r="I47" s="386" t="s">
        <v>7531</v>
      </c>
      <c r="J47" s="386" t="s">
        <v>5533</v>
      </c>
      <c r="K47" s="386" t="s">
        <v>1859</v>
      </c>
      <c r="L47" s="386" t="s">
        <v>5377</v>
      </c>
      <c r="M47" s="386" t="s">
        <v>429</v>
      </c>
      <c r="N47" s="386" t="s">
        <v>6601</v>
      </c>
      <c r="O47" s="386" t="s">
        <v>5590</v>
      </c>
      <c r="P47" s="386" t="s">
        <v>5847</v>
      </c>
    </row>
    <row r="48" spans="1:16" outlineLevel="1">
      <c r="A48" s="212" t="s">
        <v>4270</v>
      </c>
      <c r="C48" s="644" t="s">
        <v>4703</v>
      </c>
      <c r="D48" s="219" t="str">
        <f t="shared" si="1"/>
        <v>Заполните Листы 4 и 5 (по необходимости)</v>
      </c>
      <c r="G48" s="386" t="s">
        <v>2113</v>
      </c>
      <c r="H48" s="386" t="s">
        <v>1860</v>
      </c>
      <c r="I48" s="386" t="s">
        <v>7532</v>
      </c>
      <c r="J48" s="386" t="s">
        <v>5534</v>
      </c>
      <c r="K48" s="386" t="s">
        <v>1860</v>
      </c>
      <c r="L48" s="386" t="s">
        <v>5378</v>
      </c>
      <c r="M48" s="386" t="s">
        <v>430</v>
      </c>
      <c r="N48" s="386" t="s">
        <v>6602</v>
      </c>
      <c r="O48" s="386" t="s">
        <v>5591</v>
      </c>
      <c r="P48" s="386" t="s">
        <v>5848</v>
      </c>
    </row>
    <row r="49" spans="1:16" outlineLevel="1">
      <c r="D49" s="219">
        <f t="shared" si="1"/>
        <v>0</v>
      </c>
    </row>
    <row r="50" spans="1:16">
      <c r="D50" s="219">
        <f t="shared" si="1"/>
        <v>0</v>
      </c>
    </row>
    <row r="51" spans="1:16">
      <c r="A51" s="216"/>
      <c r="B51" s="424"/>
      <c r="D51" s="219" t="str">
        <f t="shared" si="1"/>
        <v>Все права защищены Renault s.a.s 2015</v>
      </c>
      <c r="G51" s="375" t="s">
        <v>5335</v>
      </c>
      <c r="H51" s="375" t="s">
        <v>5336</v>
      </c>
      <c r="I51" s="375" t="s">
        <v>5337</v>
      </c>
      <c r="J51" s="375" t="s">
        <v>5338</v>
      </c>
      <c r="K51" s="375" t="s">
        <v>5339</v>
      </c>
      <c r="L51" s="375" t="s">
        <v>2675</v>
      </c>
      <c r="M51" s="375" t="s">
        <v>5339</v>
      </c>
      <c r="N51" s="375" t="s">
        <v>5340</v>
      </c>
      <c r="O51" s="375" t="s">
        <v>5336</v>
      </c>
      <c r="P51" s="375" t="s">
        <v>5849</v>
      </c>
    </row>
    <row r="52" spans="1:16">
      <c r="A52" s="216"/>
      <c r="B52" s="424"/>
      <c r="D52" s="219" t="str">
        <f t="shared" si="1"/>
        <v xml:space="preserve">Свод правил по интеллектуальной и промышленной собственности, а так же касательно конфиденциальности условий доступа 
</v>
      </c>
      <c r="G52" s="375" t="s">
        <v>1830</v>
      </c>
      <c r="H52" s="375" t="s">
        <v>4956</v>
      </c>
      <c r="I52" s="375" t="s">
        <v>2182</v>
      </c>
      <c r="J52" s="375" t="s">
        <v>3319</v>
      </c>
      <c r="K52" s="375" t="s">
        <v>3767</v>
      </c>
      <c r="L52" s="375" t="s">
        <v>4956</v>
      </c>
      <c r="M52" s="375" t="s">
        <v>3767</v>
      </c>
      <c r="N52" s="375" t="s">
        <v>6603</v>
      </c>
      <c r="O52" s="375" t="s">
        <v>4956</v>
      </c>
      <c r="P52" s="375" t="s">
        <v>5850</v>
      </c>
    </row>
    <row r="53" spans="1:16">
      <c r="A53" s="216"/>
      <c r="B53" s="424"/>
      <c r="D53" s="219" t="str">
        <f t="shared" si="1"/>
        <v>и использования Портала поставщиков Renault предназначены для применения к этому документу</v>
      </c>
      <c r="G53" s="375" t="s">
        <v>1831</v>
      </c>
      <c r="H53" s="375" t="s">
        <v>4957</v>
      </c>
      <c r="I53" s="375" t="s">
        <v>1666</v>
      </c>
      <c r="J53" s="375" t="s">
        <v>3160</v>
      </c>
      <c r="K53" s="375" t="s">
        <v>3283</v>
      </c>
      <c r="L53" s="375" t="s">
        <v>4957</v>
      </c>
      <c r="M53" s="375" t="s">
        <v>3283</v>
      </c>
      <c r="N53" s="375" t="s">
        <v>3383</v>
      </c>
      <c r="O53" s="375" t="s">
        <v>4957</v>
      </c>
      <c r="P53" s="375" t="s">
        <v>5851</v>
      </c>
    </row>
    <row r="54" spans="1:16" s="222" customFormat="1">
      <c r="A54" s="221" t="s">
        <v>1582</v>
      </c>
      <c r="B54" s="434"/>
      <c r="D54" s="219">
        <f t="shared" si="1"/>
        <v>0</v>
      </c>
      <c r="G54" s="370"/>
      <c r="H54" s="370"/>
      <c r="I54" s="370"/>
      <c r="J54" s="370"/>
      <c r="K54" s="370"/>
      <c r="L54" s="370"/>
      <c r="M54" s="370"/>
      <c r="N54" s="370"/>
      <c r="O54" s="370"/>
      <c r="P54" s="370"/>
    </row>
    <row r="55" spans="1:16" outlineLevel="1">
      <c r="A55" s="216" t="s">
        <v>2828</v>
      </c>
      <c r="D55" s="219" t="str">
        <f t="shared" si="1"/>
        <v>ТАБЛИЦА N°1 : КАЛЬКУЛЯЦИЯ СЕБЕСТОИМОСТИ ДЕТАЛИ</v>
      </c>
      <c r="G55" s="208" t="s">
        <v>238</v>
      </c>
      <c r="H55" s="208" t="s">
        <v>1583</v>
      </c>
      <c r="I55" s="208" t="s">
        <v>5008</v>
      </c>
      <c r="J55" s="208" t="s">
        <v>4964</v>
      </c>
      <c r="K55" s="208" t="s">
        <v>578</v>
      </c>
      <c r="L55" s="208" t="s">
        <v>5379</v>
      </c>
      <c r="M55" s="208" t="s">
        <v>3951</v>
      </c>
      <c r="N55" s="208" t="s">
        <v>6604</v>
      </c>
      <c r="O55" s="208" t="s">
        <v>5078</v>
      </c>
      <c r="P55" s="208" t="s">
        <v>5852</v>
      </c>
    </row>
    <row r="56" spans="1:16" outlineLevel="1">
      <c r="A56" s="216" t="s">
        <v>2828</v>
      </c>
      <c r="B56" s="11"/>
      <c r="D56" s="219" t="str">
        <f t="shared" si="1"/>
        <v>НАЗВАНИЕ ПОСТАВЩИКА</v>
      </c>
      <c r="G56" s="426" t="s">
        <v>502</v>
      </c>
      <c r="H56" s="426" t="s">
        <v>503</v>
      </c>
      <c r="I56" s="426" t="s">
        <v>5009</v>
      </c>
      <c r="J56" s="426" t="s">
        <v>4965</v>
      </c>
      <c r="K56" s="426" t="s">
        <v>579</v>
      </c>
      <c r="L56" s="426" t="s">
        <v>368</v>
      </c>
      <c r="M56" s="426" t="s">
        <v>579</v>
      </c>
      <c r="N56" s="426" t="s">
        <v>6605</v>
      </c>
      <c r="O56" s="426" t="s">
        <v>5079</v>
      </c>
      <c r="P56" s="426" t="s">
        <v>5853</v>
      </c>
    </row>
    <row r="57" spans="1:16" outlineLevel="1">
      <c r="A57" s="216" t="s">
        <v>2828</v>
      </c>
      <c r="B57" s="11"/>
      <c r="D57" s="219" t="str">
        <f t="shared" si="1"/>
        <v>Номер счета поставщика(закупочного)</v>
      </c>
      <c r="G57" s="426" t="s">
        <v>500</v>
      </c>
      <c r="H57" s="426" t="s">
        <v>501</v>
      </c>
      <c r="I57" s="426" t="s">
        <v>5010</v>
      </c>
      <c r="J57" s="426" t="s">
        <v>3027</v>
      </c>
      <c r="K57" s="426" t="s">
        <v>580</v>
      </c>
      <c r="L57" s="426" t="s">
        <v>5380</v>
      </c>
      <c r="M57" s="426" t="s">
        <v>580</v>
      </c>
      <c r="N57" s="426" t="s">
        <v>6606</v>
      </c>
      <c r="O57" s="426" t="s">
        <v>5080</v>
      </c>
      <c r="P57" s="426" t="s">
        <v>5854</v>
      </c>
    </row>
    <row r="58" spans="1:16" outlineLevel="1">
      <c r="A58" s="216" t="s">
        <v>2828</v>
      </c>
      <c r="B58" s="11"/>
      <c r="D58" s="219" t="str">
        <f t="shared" si="1"/>
        <v>Месторасположение завода</v>
      </c>
      <c r="G58" s="426" t="s">
        <v>498</v>
      </c>
      <c r="H58" s="426" t="s">
        <v>499</v>
      </c>
      <c r="I58" s="426" t="s">
        <v>5011</v>
      </c>
      <c r="J58" s="426" t="s">
        <v>3028</v>
      </c>
      <c r="K58" s="426" t="s">
        <v>581</v>
      </c>
      <c r="L58" s="426" t="s">
        <v>369</v>
      </c>
      <c r="M58" s="426" t="s">
        <v>581</v>
      </c>
      <c r="N58" s="426" t="s">
        <v>6607</v>
      </c>
      <c r="O58" s="426" t="s">
        <v>5081</v>
      </c>
      <c r="P58" s="426" t="s">
        <v>5855</v>
      </c>
    </row>
    <row r="59" spans="1:16" outlineLevel="1">
      <c r="A59" s="216" t="s">
        <v>2828</v>
      </c>
      <c r="B59" s="11"/>
      <c r="D59" s="219" t="str">
        <f t="shared" si="1"/>
        <v>Страна</v>
      </c>
      <c r="G59" s="208" t="s">
        <v>2208</v>
      </c>
      <c r="H59" s="208" t="s">
        <v>1055</v>
      </c>
      <c r="I59" s="208" t="s">
        <v>5012</v>
      </c>
      <c r="J59" s="208" t="s">
        <v>3029</v>
      </c>
      <c r="K59" s="208" t="s">
        <v>2276</v>
      </c>
      <c r="L59" s="208" t="s">
        <v>370</v>
      </c>
      <c r="M59" s="208" t="s">
        <v>2276</v>
      </c>
      <c r="N59" s="208" t="s">
        <v>6582</v>
      </c>
      <c r="O59" s="208" t="s">
        <v>5074</v>
      </c>
      <c r="P59" s="208" t="s">
        <v>2276</v>
      </c>
    </row>
    <row r="60" spans="1:16" outlineLevel="1">
      <c r="A60" s="216" t="s">
        <v>2828</v>
      </c>
      <c r="B60" s="11"/>
      <c r="D60" s="219" t="str">
        <f t="shared" si="1"/>
        <v>Город</v>
      </c>
      <c r="G60" s="208" t="s">
        <v>3214</v>
      </c>
      <c r="H60" s="208" t="s">
        <v>720</v>
      </c>
      <c r="I60" s="208" t="s">
        <v>5013</v>
      </c>
      <c r="J60" s="208" t="s">
        <v>3030</v>
      </c>
      <c r="K60" s="208" t="s">
        <v>2277</v>
      </c>
      <c r="L60" s="208" t="s">
        <v>371</v>
      </c>
      <c r="M60" s="208" t="s">
        <v>2277</v>
      </c>
      <c r="N60" s="208" t="s">
        <v>6608</v>
      </c>
      <c r="O60" s="208" t="s">
        <v>5082</v>
      </c>
      <c r="P60" s="208" t="s">
        <v>5856</v>
      </c>
    </row>
    <row r="61" spans="1:16" outlineLevel="1">
      <c r="A61" s="216" t="s">
        <v>2828</v>
      </c>
      <c r="B61" s="11"/>
      <c r="D61" s="219" t="str">
        <f t="shared" si="1"/>
        <v xml:space="preserve">A1 - Дата составления калькуляции : </v>
      </c>
      <c r="G61" s="426" t="s">
        <v>4290</v>
      </c>
      <c r="H61" s="426" t="s">
        <v>4291</v>
      </c>
      <c r="I61" s="426" t="s">
        <v>5014</v>
      </c>
      <c r="J61" s="426" t="s">
        <v>4292</v>
      </c>
      <c r="K61" s="426" t="s">
        <v>2278</v>
      </c>
      <c r="L61" s="426" t="s">
        <v>5381</v>
      </c>
      <c r="M61" s="426" t="s">
        <v>3952</v>
      </c>
      <c r="N61" s="426" t="s">
        <v>6609</v>
      </c>
      <c r="O61" s="426" t="s">
        <v>5592</v>
      </c>
      <c r="P61" s="426" t="s">
        <v>5857</v>
      </c>
    </row>
    <row r="62" spans="1:16" outlineLevel="1">
      <c r="A62" s="216" t="s">
        <v>2828</v>
      </c>
      <c r="B62" s="11"/>
      <c r="D62" s="219" t="str">
        <f t="shared" si="1"/>
        <v xml:space="preserve">A2 - Калькуляция действительна начиная с (дата) : </v>
      </c>
      <c r="G62" s="425" t="s">
        <v>2270</v>
      </c>
      <c r="H62" s="425" t="s">
        <v>2271</v>
      </c>
      <c r="I62" s="425" t="s">
        <v>5015</v>
      </c>
      <c r="J62" s="425" t="s">
        <v>2272</v>
      </c>
      <c r="K62" s="425" t="s">
        <v>2279</v>
      </c>
      <c r="L62" s="425" t="s">
        <v>5382</v>
      </c>
      <c r="M62" s="425" t="s">
        <v>1335</v>
      </c>
      <c r="N62" s="425" t="s">
        <v>6610</v>
      </c>
      <c r="O62" s="425" t="s">
        <v>5593</v>
      </c>
      <c r="P62" s="425" t="s">
        <v>5858</v>
      </c>
    </row>
    <row r="63" spans="1:16" outlineLevel="1">
      <c r="A63" s="216" t="s">
        <v>2828</v>
      </c>
      <c r="B63" s="11"/>
      <c r="D63" s="219" t="str">
        <f t="shared" si="1"/>
        <v xml:space="preserve">СОСТАВЛЕНО (Ф.И.О.) : </v>
      </c>
      <c r="G63" s="426" t="s">
        <v>2199</v>
      </c>
      <c r="H63" s="426" t="s">
        <v>2200</v>
      </c>
      <c r="I63" s="426" t="s">
        <v>2201</v>
      </c>
      <c r="J63" s="426" t="s">
        <v>4966</v>
      </c>
      <c r="K63" s="426" t="s">
        <v>2202</v>
      </c>
      <c r="L63" s="426" t="s">
        <v>372</v>
      </c>
      <c r="M63" s="426" t="s">
        <v>2202</v>
      </c>
      <c r="N63" s="426" t="s">
        <v>6611</v>
      </c>
      <c r="O63" s="426" t="s">
        <v>5083</v>
      </c>
      <c r="P63" s="426" t="s">
        <v>2202</v>
      </c>
    </row>
    <row r="64" spans="1:16" outlineLevel="1">
      <c r="A64" s="216" t="s">
        <v>2828</v>
      </c>
      <c r="B64" s="11"/>
      <c r="D64" s="219" t="str">
        <f t="shared" si="1"/>
        <v>A3 - Основная валюта проекта</v>
      </c>
      <c r="G64" s="426" t="s">
        <v>3265</v>
      </c>
      <c r="H64" s="426" t="s">
        <v>3266</v>
      </c>
      <c r="I64" s="426" t="s">
        <v>3267</v>
      </c>
      <c r="J64" s="426" t="s">
        <v>3431</v>
      </c>
      <c r="K64" s="426" t="s">
        <v>3268</v>
      </c>
      <c r="L64" s="426" t="s">
        <v>373</v>
      </c>
      <c r="M64" s="426" t="s">
        <v>1336</v>
      </c>
      <c r="N64" s="426" t="s">
        <v>6612</v>
      </c>
      <c r="O64" s="426" t="s">
        <v>5594</v>
      </c>
      <c r="P64" s="426" t="s">
        <v>5859</v>
      </c>
    </row>
    <row r="65" spans="1:16" outlineLevel="1">
      <c r="A65" s="216" t="s">
        <v>2828</v>
      </c>
      <c r="B65" s="11"/>
      <c r="D65" s="219" t="str">
        <f t="shared" si="1"/>
        <v>A4 - Объемы производства (деталей в год) :</v>
      </c>
      <c r="G65" s="208" t="s">
        <v>1988</v>
      </c>
      <c r="H65" s="208" t="s">
        <v>4489</v>
      </c>
      <c r="I65" s="208" t="s">
        <v>5016</v>
      </c>
      <c r="J65" s="208" t="s">
        <v>4967</v>
      </c>
      <c r="K65" s="208" t="s">
        <v>2280</v>
      </c>
      <c r="L65" s="208" t="s">
        <v>5383</v>
      </c>
      <c r="M65" s="208" t="s">
        <v>2280</v>
      </c>
      <c r="N65" s="208" t="s">
        <v>6613</v>
      </c>
      <c r="O65" s="208" t="s">
        <v>5084</v>
      </c>
      <c r="P65" s="208" t="s">
        <v>5860</v>
      </c>
    </row>
    <row r="66" spans="1:16" outlineLevel="1">
      <c r="A66" s="216" t="s">
        <v>2828</v>
      </c>
      <c r="B66" s="11"/>
      <c r="D66" s="219" t="str">
        <f t="shared" si="1"/>
        <v>A5 - Наименование детали :</v>
      </c>
      <c r="G66" s="426" t="s">
        <v>239</v>
      </c>
      <c r="H66" s="426" t="s">
        <v>4490</v>
      </c>
      <c r="I66" s="426" t="s">
        <v>5017</v>
      </c>
      <c r="J66" s="426" t="s">
        <v>4968</v>
      </c>
      <c r="K66" s="426" t="s">
        <v>2281</v>
      </c>
      <c r="L66" s="426" t="s">
        <v>374</v>
      </c>
      <c r="M66" s="426" t="s">
        <v>2281</v>
      </c>
      <c r="N66" s="426" t="s">
        <v>6614</v>
      </c>
      <c r="O66" s="426" t="s">
        <v>5595</v>
      </c>
      <c r="P66" s="426" t="s">
        <v>5861</v>
      </c>
    </row>
    <row r="67" spans="1:16" outlineLevel="1">
      <c r="A67" s="216" t="s">
        <v>2828</v>
      </c>
      <c r="B67" s="11"/>
      <c r="D67" s="219" t="str">
        <f t="shared" si="1"/>
        <v>А6.1 - Номер детали</v>
      </c>
      <c r="G67" s="426" t="s">
        <v>4372</v>
      </c>
      <c r="H67" s="426" t="s">
        <v>4491</v>
      </c>
      <c r="I67" s="426" t="s">
        <v>5018</v>
      </c>
      <c r="J67" s="426" t="s">
        <v>3031</v>
      </c>
      <c r="K67" s="426" t="s">
        <v>2282</v>
      </c>
      <c r="L67" s="426" t="s">
        <v>5384</v>
      </c>
      <c r="M67" s="426" t="s">
        <v>2282</v>
      </c>
      <c r="N67" s="426" t="s">
        <v>6615</v>
      </c>
      <c r="O67" s="426" t="s">
        <v>5085</v>
      </c>
      <c r="P67" s="426" t="s">
        <v>5862</v>
      </c>
    </row>
    <row r="68" spans="1:16" outlineLevel="1">
      <c r="A68" s="216" t="s">
        <v>2828</v>
      </c>
      <c r="B68" s="11"/>
      <c r="D68" s="219" t="str">
        <f t="shared" si="1"/>
        <v>А6.2 - Таможенный код</v>
      </c>
      <c r="G68" s="426" t="s">
        <v>4092</v>
      </c>
      <c r="H68" s="426" t="s">
        <v>4492</v>
      </c>
      <c r="I68" s="426" t="s">
        <v>295</v>
      </c>
      <c r="J68" s="426" t="s">
        <v>3032</v>
      </c>
      <c r="K68" s="426" t="s">
        <v>2283</v>
      </c>
      <c r="L68" s="426" t="s">
        <v>5385</v>
      </c>
      <c r="M68" s="426" t="s">
        <v>2283</v>
      </c>
      <c r="N68" s="426" t="s">
        <v>6616</v>
      </c>
      <c r="O68" s="426" t="s">
        <v>5086</v>
      </c>
      <c r="P68" s="426" t="s">
        <v>5863</v>
      </c>
    </row>
    <row r="69" spans="1:16" outlineLevel="1">
      <c r="A69" s="216" t="s">
        <v>2828</v>
      </c>
      <c r="B69" s="11"/>
      <c r="D69" s="219" t="str">
        <f t="shared" si="1"/>
        <v xml:space="preserve">A7 - Наименование проекта : </v>
      </c>
      <c r="G69" s="1576" t="s">
        <v>7573</v>
      </c>
      <c r="H69" s="1576" t="s">
        <v>7574</v>
      </c>
      <c r="I69" s="1576" t="s">
        <v>7575</v>
      </c>
      <c r="J69" s="1576" t="s">
        <v>7576</v>
      </c>
      <c r="K69" s="1576" t="s">
        <v>7577</v>
      </c>
      <c r="L69" s="1576" t="s">
        <v>5386</v>
      </c>
      <c r="M69" s="1576" t="s">
        <v>7578</v>
      </c>
      <c r="N69" s="1576" t="s">
        <v>7579</v>
      </c>
      <c r="O69" s="1576" t="s">
        <v>7587</v>
      </c>
      <c r="P69" s="1576" t="s">
        <v>7580</v>
      </c>
    </row>
    <row r="70" spans="1:16" outlineLevel="1">
      <c r="A70" s="216" t="s">
        <v>2828</v>
      </c>
      <c r="B70" s="11"/>
      <c r="D70" s="219" t="str">
        <f t="shared" si="1"/>
        <v>Сумма</v>
      </c>
      <c r="G70" s="208" t="s">
        <v>3220</v>
      </c>
      <c r="H70" s="208" t="s">
        <v>4958</v>
      </c>
      <c r="I70" s="208" t="s">
        <v>296</v>
      </c>
      <c r="J70" s="208" t="s">
        <v>3033</v>
      </c>
      <c r="K70" s="208" t="s">
        <v>2284</v>
      </c>
      <c r="L70" s="208" t="s">
        <v>375</v>
      </c>
      <c r="M70" s="208" t="s">
        <v>2284</v>
      </c>
      <c r="N70" s="208" t="s">
        <v>6617</v>
      </c>
      <c r="O70" s="208" t="s">
        <v>5087</v>
      </c>
      <c r="P70" s="208" t="s">
        <v>5864</v>
      </c>
    </row>
    <row r="71" spans="1:16" outlineLevel="1">
      <c r="A71" s="216" t="s">
        <v>2828</v>
      </c>
      <c r="B71" s="11"/>
      <c r="D71" s="219" t="str">
        <f t="shared" si="1"/>
        <v>Комментарии</v>
      </c>
      <c r="G71" s="208" t="s">
        <v>2486</v>
      </c>
      <c r="H71" s="208" t="s">
        <v>4960</v>
      </c>
      <c r="I71" s="208" t="s">
        <v>297</v>
      </c>
      <c r="J71" s="208" t="s">
        <v>3034</v>
      </c>
      <c r="K71" s="208" t="s">
        <v>2285</v>
      </c>
      <c r="L71" s="208" t="s">
        <v>376</v>
      </c>
      <c r="M71" s="208" t="s">
        <v>2285</v>
      </c>
      <c r="N71" s="208" t="s">
        <v>6618</v>
      </c>
      <c r="O71" s="208" t="s">
        <v>5088</v>
      </c>
      <c r="P71" s="208" t="s">
        <v>5865</v>
      </c>
    </row>
    <row r="72" spans="1:16" outlineLevel="1">
      <c r="A72" s="216" t="s">
        <v>2828</v>
      </c>
      <c r="B72" s="11"/>
      <c r="D72" s="219" t="str">
        <f t="shared" si="1"/>
        <v>A8 - Локальная составляющая закупок</v>
      </c>
      <c r="G72" s="208" t="s">
        <v>241</v>
      </c>
      <c r="H72" s="208" t="s">
        <v>4493</v>
      </c>
      <c r="I72" s="208" t="s">
        <v>298</v>
      </c>
      <c r="J72" s="208" t="s">
        <v>1057</v>
      </c>
      <c r="K72" s="208" t="s">
        <v>2286</v>
      </c>
      <c r="L72" s="208" t="s">
        <v>2624</v>
      </c>
      <c r="M72" s="208" t="s">
        <v>2286</v>
      </c>
      <c r="N72" s="208" t="s">
        <v>6619</v>
      </c>
      <c r="O72" s="208" t="s">
        <v>5596</v>
      </c>
      <c r="P72" s="208" t="s">
        <v>5866</v>
      </c>
    </row>
    <row r="73" spans="1:16" outlineLevel="1">
      <c r="A73" s="216" t="s">
        <v>2828</v>
      </c>
      <c r="B73" s="11"/>
      <c r="D73" s="219" t="str">
        <f t="shared" si="1"/>
        <v>Материалы</v>
      </c>
      <c r="G73" s="208" t="s">
        <v>4373</v>
      </c>
      <c r="H73" s="208" t="s">
        <v>4494</v>
      </c>
      <c r="I73" s="208" t="s">
        <v>3830</v>
      </c>
      <c r="J73" s="208" t="s">
        <v>431</v>
      </c>
      <c r="K73" s="208" t="s">
        <v>2287</v>
      </c>
      <c r="L73" s="208" t="s">
        <v>2625</v>
      </c>
      <c r="M73" s="208" t="s">
        <v>2287</v>
      </c>
      <c r="N73" s="208" t="s">
        <v>6620</v>
      </c>
      <c r="O73" s="208" t="s">
        <v>5597</v>
      </c>
      <c r="P73" s="208" t="s">
        <v>5867</v>
      </c>
    </row>
    <row r="74" spans="1:16" outlineLevel="1">
      <c r="A74" s="216" t="s">
        <v>2828</v>
      </c>
      <c r="B74" s="11"/>
      <c r="D74" s="219" t="str">
        <f t="shared" si="1"/>
        <v>Комплектующие</v>
      </c>
      <c r="G74" s="208" t="s">
        <v>4374</v>
      </c>
      <c r="H74" s="208" t="s">
        <v>4495</v>
      </c>
      <c r="I74" s="208" t="s">
        <v>3831</v>
      </c>
      <c r="J74" s="208" t="s">
        <v>432</v>
      </c>
      <c r="K74" s="208" t="s">
        <v>2288</v>
      </c>
      <c r="L74" s="208" t="s">
        <v>5387</v>
      </c>
      <c r="M74" s="208" t="s">
        <v>2288</v>
      </c>
      <c r="N74" s="208" t="s">
        <v>6621</v>
      </c>
      <c r="O74" s="208" t="s">
        <v>5598</v>
      </c>
      <c r="P74" s="208" t="s">
        <v>2288</v>
      </c>
    </row>
    <row r="75" spans="1:16" outlineLevel="1">
      <c r="A75" s="216" t="s">
        <v>2828</v>
      </c>
      <c r="B75" s="11"/>
      <c r="D75" s="219" t="str">
        <f t="shared" si="1"/>
        <v>Закупаемая обработка (если делается другим подрядчиком)</v>
      </c>
      <c r="G75" s="208" t="s">
        <v>4375</v>
      </c>
      <c r="H75" s="208" t="s">
        <v>4496</v>
      </c>
      <c r="I75" s="208" t="s">
        <v>3832</v>
      </c>
      <c r="J75" s="208" t="s">
        <v>1728</v>
      </c>
      <c r="K75" s="208" t="s">
        <v>2289</v>
      </c>
      <c r="L75" s="208" t="s">
        <v>5388</v>
      </c>
      <c r="M75" s="208" t="s">
        <v>2289</v>
      </c>
      <c r="N75" s="208" t="s">
        <v>6622</v>
      </c>
      <c r="O75" s="208" t="s">
        <v>5599</v>
      </c>
      <c r="P75" s="208" t="s">
        <v>5868</v>
      </c>
    </row>
    <row r="76" spans="1:16" outlineLevel="1">
      <c r="A76" s="216" t="s">
        <v>2828</v>
      </c>
      <c r="B76" s="11"/>
      <c r="D76" s="219" t="str">
        <f t="shared" si="1"/>
        <v>А8.1 - Логистика на локальные закупки</v>
      </c>
      <c r="G76" s="426" t="s">
        <v>1088</v>
      </c>
      <c r="H76" s="426" t="s">
        <v>4316</v>
      </c>
      <c r="I76" s="426" t="s">
        <v>2845</v>
      </c>
      <c r="J76" s="426" t="s">
        <v>3035</v>
      </c>
      <c r="K76" s="426" t="s">
        <v>279</v>
      </c>
      <c r="L76" s="426" t="s">
        <v>2626</v>
      </c>
      <c r="M76" s="426" t="s">
        <v>279</v>
      </c>
      <c r="N76" s="426" t="s">
        <v>6623</v>
      </c>
      <c r="O76" s="426" t="s">
        <v>5600</v>
      </c>
      <c r="P76" s="426" t="s">
        <v>5869</v>
      </c>
    </row>
    <row r="77" spans="1:16" outlineLevel="1">
      <c r="A77" s="216" t="s">
        <v>2828</v>
      </c>
      <c r="B77" s="11"/>
      <c r="D77" s="219" t="str">
        <f t="shared" si="1"/>
        <v>А8.2 - Налоги на локальные закупки</v>
      </c>
      <c r="G77" s="426" t="s">
        <v>261</v>
      </c>
      <c r="H77" s="426" t="s">
        <v>4317</v>
      </c>
      <c r="I77" s="426" t="s">
        <v>2846</v>
      </c>
      <c r="J77" s="426" t="s">
        <v>3036</v>
      </c>
      <c r="K77" s="426" t="s">
        <v>280</v>
      </c>
      <c r="L77" s="426" t="s">
        <v>2620</v>
      </c>
      <c r="M77" s="426" t="s">
        <v>280</v>
      </c>
      <c r="N77" s="426" t="s">
        <v>6624</v>
      </c>
      <c r="O77" s="426" t="s">
        <v>5601</v>
      </c>
      <c r="P77" s="426" t="s">
        <v>5870</v>
      </c>
    </row>
    <row r="78" spans="1:16" outlineLevel="1">
      <c r="A78" s="216" t="s">
        <v>2828</v>
      </c>
      <c r="B78" s="11"/>
      <c r="D78" s="219" t="str">
        <f t="shared" si="1"/>
        <v>A9 - Импортная составляющая закупок</v>
      </c>
      <c r="G78" s="426" t="s">
        <v>262</v>
      </c>
      <c r="H78" s="426" t="s">
        <v>4318</v>
      </c>
      <c r="I78" s="426" t="s">
        <v>2847</v>
      </c>
      <c r="J78" s="426" t="s">
        <v>1873</v>
      </c>
      <c r="K78" s="426" t="s">
        <v>281</v>
      </c>
      <c r="L78" s="426" t="s">
        <v>2621</v>
      </c>
      <c r="M78" s="426" t="s">
        <v>281</v>
      </c>
      <c r="N78" s="426" t="s">
        <v>6625</v>
      </c>
      <c r="O78" s="426" t="s">
        <v>5602</v>
      </c>
      <c r="P78" s="426" t="s">
        <v>281</v>
      </c>
    </row>
    <row r="79" spans="1:16" outlineLevel="1">
      <c r="A79" s="216" t="s">
        <v>2828</v>
      </c>
      <c r="B79" s="11"/>
      <c r="D79" s="219" t="str">
        <f t="shared" si="1"/>
        <v>А9.1 - Логистика на импортную составляющую закупок</v>
      </c>
      <c r="G79" s="426" t="s">
        <v>263</v>
      </c>
      <c r="H79" s="426" t="s">
        <v>4319</v>
      </c>
      <c r="I79" s="426" t="s">
        <v>2848</v>
      </c>
      <c r="J79" s="426" t="s">
        <v>3007</v>
      </c>
      <c r="K79" s="426" t="s">
        <v>282</v>
      </c>
      <c r="L79" s="426" t="s">
        <v>2622</v>
      </c>
      <c r="M79" s="426" t="s">
        <v>282</v>
      </c>
      <c r="N79" s="426" t="s">
        <v>6626</v>
      </c>
      <c r="O79" s="426" t="s">
        <v>5603</v>
      </c>
      <c r="P79" s="426" t="s">
        <v>282</v>
      </c>
    </row>
    <row r="80" spans="1:16" outlineLevel="1">
      <c r="A80" s="216" t="s">
        <v>2828</v>
      </c>
      <c r="B80" s="11"/>
      <c r="D80" s="219" t="str">
        <f t="shared" si="1"/>
        <v>А.9.2 - Налоги и затраты на таможенное оформление импортных закупок</v>
      </c>
      <c r="G80" s="426" t="s">
        <v>1459</v>
      </c>
      <c r="H80" s="426" t="s">
        <v>4320</v>
      </c>
      <c r="I80" s="426" t="s">
        <v>2849</v>
      </c>
      <c r="J80" s="426" t="s">
        <v>3008</v>
      </c>
      <c r="K80" s="426" t="s">
        <v>283</v>
      </c>
      <c r="L80" s="426" t="s">
        <v>5389</v>
      </c>
      <c r="M80" s="426" t="s">
        <v>283</v>
      </c>
      <c r="N80" s="426" t="s">
        <v>6627</v>
      </c>
      <c r="O80" s="426" t="s">
        <v>5604</v>
      </c>
      <c r="P80" s="426" t="s">
        <v>5871</v>
      </c>
    </row>
    <row r="81" spans="1:16" outlineLevel="1">
      <c r="A81" s="216" t="s">
        <v>2828</v>
      </c>
      <c r="B81" s="11"/>
      <c r="D81" s="219" t="str">
        <f t="shared" si="1"/>
        <v>A11.3 - Таможенные пошлины на импортные закупки</v>
      </c>
      <c r="G81" s="426" t="s">
        <v>1460</v>
      </c>
      <c r="H81" s="426" t="s">
        <v>4321</v>
      </c>
      <c r="I81" s="426" t="s">
        <v>2850</v>
      </c>
      <c r="J81" s="426" t="s">
        <v>3009</v>
      </c>
      <c r="K81" s="426" t="s">
        <v>1548</v>
      </c>
      <c r="L81" s="426" t="s">
        <v>5390</v>
      </c>
      <c r="M81" s="426" t="s">
        <v>1548</v>
      </c>
      <c r="N81" s="426" t="s">
        <v>6628</v>
      </c>
      <c r="O81" s="426" t="s">
        <v>5605</v>
      </c>
      <c r="P81" s="426" t="s">
        <v>5872</v>
      </c>
    </row>
    <row r="82" spans="1:16" outlineLevel="1">
      <c r="A82" s="216" t="s">
        <v>2828</v>
      </c>
      <c r="B82" s="11"/>
      <c r="D82" s="219" t="str">
        <f t="shared" si="1"/>
        <v>А12 - Косвенные затраты на Закупки</v>
      </c>
      <c r="G82" s="1576" t="s">
        <v>5325</v>
      </c>
      <c r="H82" s="1576" t="s">
        <v>5326</v>
      </c>
      <c r="I82" s="1576" t="s">
        <v>7533</v>
      </c>
      <c r="J82" s="1576" t="s">
        <v>5535</v>
      </c>
      <c r="K82" s="1576" t="s">
        <v>5563</v>
      </c>
      <c r="L82" s="1576" t="s">
        <v>5391</v>
      </c>
      <c r="M82" s="1576" t="s">
        <v>5563</v>
      </c>
      <c r="N82" s="1576" t="s">
        <v>6629</v>
      </c>
      <c r="O82" s="1576" t="s">
        <v>5606</v>
      </c>
      <c r="P82" s="1576" t="s">
        <v>5873</v>
      </c>
    </row>
    <row r="83" spans="1:16" outlineLevel="1">
      <c r="A83" s="216" t="s">
        <v>2828</v>
      </c>
      <c r="B83" s="11"/>
      <c r="D83" s="219" t="str">
        <f t="shared" si="1"/>
        <v>А10 - Реализация отходов</v>
      </c>
      <c r="G83" s="426" t="s">
        <v>1461</v>
      </c>
      <c r="H83" s="426" t="s">
        <v>4322</v>
      </c>
      <c r="I83" s="426" t="s">
        <v>2640</v>
      </c>
      <c r="J83" s="426" t="s">
        <v>3010</v>
      </c>
      <c r="K83" s="426" t="s">
        <v>1549</v>
      </c>
      <c r="L83" s="426" t="s">
        <v>2623</v>
      </c>
      <c r="M83" s="426" t="s">
        <v>1549</v>
      </c>
      <c r="N83" s="426" t="s">
        <v>5068</v>
      </c>
      <c r="O83" s="426" t="s">
        <v>5607</v>
      </c>
      <c r="P83" s="426" t="s">
        <v>5874</v>
      </c>
    </row>
    <row r="84" spans="1:16" outlineLevel="1">
      <c r="A84" s="216" t="s">
        <v>2828</v>
      </c>
      <c r="B84" s="11"/>
      <c r="D84" s="219" t="str">
        <f t="shared" si="1"/>
        <v>А11 - Брак и ретушь закупаемых материалов и комплектующих</v>
      </c>
      <c r="G84" s="426" t="s">
        <v>504</v>
      </c>
      <c r="H84" s="426" t="s">
        <v>505</v>
      </c>
      <c r="I84" s="426" t="s">
        <v>2641</v>
      </c>
      <c r="J84" s="426" t="s">
        <v>3011</v>
      </c>
      <c r="K84" s="426" t="s">
        <v>1550</v>
      </c>
      <c r="L84" s="426" t="s">
        <v>5392</v>
      </c>
      <c r="M84" s="426" t="s">
        <v>1550</v>
      </c>
      <c r="N84" s="426" t="s">
        <v>6630</v>
      </c>
      <c r="O84" s="426" t="s">
        <v>5608</v>
      </c>
      <c r="P84" s="426" t="s">
        <v>5875</v>
      </c>
    </row>
    <row r="85" spans="1:16" outlineLevel="1">
      <c r="A85" s="216" t="s">
        <v>2828</v>
      </c>
      <c r="B85" s="11"/>
      <c r="D85" s="219" t="str">
        <f t="shared" si="1"/>
        <v>Стоимость Закупок</v>
      </c>
      <c r="G85" s="208" t="s">
        <v>5294</v>
      </c>
      <c r="H85" s="208" t="s">
        <v>5328</v>
      </c>
      <c r="I85" s="208" t="s">
        <v>7534</v>
      </c>
      <c r="J85" s="208" t="s">
        <v>5536</v>
      </c>
      <c r="K85" s="208" t="s">
        <v>5564</v>
      </c>
      <c r="L85" s="208" t="s">
        <v>5393</v>
      </c>
      <c r="M85" s="208" t="s">
        <v>5564</v>
      </c>
      <c r="N85" s="208" t="s">
        <v>6631</v>
      </c>
      <c r="O85" s="208" t="s">
        <v>5609</v>
      </c>
      <c r="P85" s="208" t="s">
        <v>5876</v>
      </c>
    </row>
    <row r="86" spans="1:16" outlineLevel="1">
      <c r="A86" s="216" t="s">
        <v>2828</v>
      </c>
      <c r="B86" s="11"/>
      <c r="D86" s="219" t="str">
        <f t="shared" si="1"/>
        <v>A13 - Прямые трудовые затраты</v>
      </c>
      <c r="G86" s="426" t="s">
        <v>1976</v>
      </c>
      <c r="H86" s="426" t="s">
        <v>4497</v>
      </c>
      <c r="I86" s="426" t="s">
        <v>3286</v>
      </c>
      <c r="J86" s="426" t="s">
        <v>4519</v>
      </c>
      <c r="K86" s="426" t="s">
        <v>1497</v>
      </c>
      <c r="L86" s="426" t="s">
        <v>5394</v>
      </c>
      <c r="M86" s="426" t="s">
        <v>1497</v>
      </c>
      <c r="N86" s="426" t="s">
        <v>6632</v>
      </c>
      <c r="O86" s="426" t="s">
        <v>5610</v>
      </c>
      <c r="P86" s="426" t="s">
        <v>5877</v>
      </c>
    </row>
    <row r="87" spans="1:16" outlineLevel="1">
      <c r="A87" s="216" t="s">
        <v>2828</v>
      </c>
      <c r="B87" s="11"/>
      <c r="D87" s="219" t="str">
        <f t="shared" si="1"/>
        <v>A14 - Затраты на функционирование и обслуживание</v>
      </c>
      <c r="G87" s="426" t="s">
        <v>243</v>
      </c>
      <c r="H87" s="426" t="s">
        <v>4498</v>
      </c>
      <c r="I87" s="426" t="s">
        <v>3287</v>
      </c>
      <c r="J87" s="426" t="s">
        <v>4520</v>
      </c>
      <c r="K87" s="426" t="s">
        <v>1498</v>
      </c>
      <c r="L87" s="426" t="s">
        <v>5395</v>
      </c>
      <c r="M87" s="426" t="s">
        <v>1498</v>
      </c>
      <c r="N87" s="426" t="s">
        <v>6633</v>
      </c>
      <c r="O87" s="426" t="s">
        <v>5611</v>
      </c>
      <c r="P87" s="426" t="s">
        <v>5878</v>
      </c>
    </row>
    <row r="88" spans="1:16" outlineLevel="1">
      <c r="A88" s="216" t="s">
        <v>2828</v>
      </c>
      <c r="B88" s="11"/>
      <c r="D88" s="219" t="str">
        <f t="shared" si="1"/>
        <v>Расходные материалы (смазка, пр.)</v>
      </c>
      <c r="G88" s="371" t="s">
        <v>4376</v>
      </c>
      <c r="H88" s="371" t="s">
        <v>4499</v>
      </c>
      <c r="I88" s="371" t="s">
        <v>4933</v>
      </c>
      <c r="J88" s="371" t="s">
        <v>4521</v>
      </c>
      <c r="K88" s="371" t="s">
        <v>1499</v>
      </c>
      <c r="L88" s="371" t="s">
        <v>5396</v>
      </c>
      <c r="M88" s="371" t="s">
        <v>1337</v>
      </c>
      <c r="N88" s="371" t="s">
        <v>6634</v>
      </c>
      <c r="O88" s="371" t="s">
        <v>5612</v>
      </c>
      <c r="P88" s="371" t="s">
        <v>5879</v>
      </c>
    </row>
    <row r="89" spans="1:16" outlineLevel="1">
      <c r="A89" s="216" t="s">
        <v>2828</v>
      </c>
      <c r="B89" s="11"/>
      <c r="D89" s="219" t="str">
        <f t="shared" si="1"/>
        <v>Электроэнергия и газ</v>
      </c>
      <c r="G89" s="371" t="s">
        <v>3273</v>
      </c>
      <c r="H89" s="371" t="s">
        <v>2371</v>
      </c>
      <c r="I89" s="371" t="s">
        <v>4934</v>
      </c>
      <c r="J89" s="371" t="s">
        <v>4522</v>
      </c>
      <c r="K89" s="371" t="s">
        <v>1500</v>
      </c>
      <c r="L89" s="371" t="s">
        <v>5397</v>
      </c>
      <c r="M89" s="371" t="s">
        <v>1500</v>
      </c>
      <c r="N89" s="371" t="s">
        <v>6635</v>
      </c>
      <c r="O89" s="371" t="s">
        <v>5613</v>
      </c>
      <c r="P89" s="371" t="s">
        <v>5880</v>
      </c>
    </row>
    <row r="90" spans="1:16" outlineLevel="1">
      <c r="A90" s="216" t="s">
        <v>2828</v>
      </c>
      <c r="B90" s="11"/>
      <c r="D90" s="219" t="str">
        <f t="shared" si="1"/>
        <v>Обслуживание машин</v>
      </c>
      <c r="G90" s="371" t="s">
        <v>1139</v>
      </c>
      <c r="H90" s="371" t="s">
        <v>94</v>
      </c>
      <c r="I90" s="371" t="s">
        <v>4935</v>
      </c>
      <c r="J90" s="371" t="s">
        <v>2016</v>
      </c>
      <c r="K90" s="371" t="s">
        <v>2082</v>
      </c>
      <c r="L90" s="371" t="s">
        <v>4347</v>
      </c>
      <c r="M90" s="371" t="s">
        <v>2082</v>
      </c>
      <c r="N90" s="371" t="s">
        <v>6560</v>
      </c>
      <c r="O90" s="371" t="s">
        <v>5614</v>
      </c>
      <c r="P90" s="371" t="s">
        <v>5881</v>
      </c>
    </row>
    <row r="91" spans="1:16" outlineLevel="1">
      <c r="A91" s="216" t="s">
        <v>2828</v>
      </c>
      <c r="B91" s="11"/>
      <c r="D91" s="219" t="str">
        <f t="shared" si="1"/>
        <v>Обслуживание оснастки</v>
      </c>
      <c r="G91" s="371" t="s">
        <v>4084</v>
      </c>
      <c r="H91" s="371" t="s">
        <v>2372</v>
      </c>
      <c r="I91" s="371" t="s">
        <v>4936</v>
      </c>
      <c r="J91" s="371" t="s">
        <v>2017</v>
      </c>
      <c r="K91" s="371" t="s">
        <v>2083</v>
      </c>
      <c r="L91" s="371" t="s">
        <v>4348</v>
      </c>
      <c r="M91" s="371" t="s">
        <v>1338</v>
      </c>
      <c r="N91" s="371" t="s">
        <v>6636</v>
      </c>
      <c r="O91" s="371" t="s">
        <v>5615</v>
      </c>
      <c r="P91" s="371" t="s">
        <v>5882</v>
      </c>
    </row>
    <row r="92" spans="1:16" outlineLevel="1">
      <c r="A92" s="216" t="s">
        <v>2828</v>
      </c>
      <c r="B92" s="11"/>
      <c r="D92" s="219" t="str">
        <f t="shared" si="1"/>
        <v>A15 - Амортизация</v>
      </c>
      <c r="G92" s="208" t="s">
        <v>5315</v>
      </c>
      <c r="H92" s="208" t="s">
        <v>5316</v>
      </c>
      <c r="I92" s="208" t="s">
        <v>5317</v>
      </c>
      <c r="J92" s="208" t="s">
        <v>5318</v>
      </c>
      <c r="K92" s="208" t="s">
        <v>5319</v>
      </c>
      <c r="L92" s="208" t="s">
        <v>5398</v>
      </c>
      <c r="M92" s="208" t="s">
        <v>5320</v>
      </c>
      <c r="N92" s="208" t="s">
        <v>5321</v>
      </c>
      <c r="O92" s="208" t="s">
        <v>5322</v>
      </c>
      <c r="P92" s="208" t="s">
        <v>5883</v>
      </c>
    </row>
    <row r="93" spans="1:16" outlineLevel="1">
      <c r="A93" s="216" t="s">
        <v>2828</v>
      </c>
      <c r="B93" s="11"/>
      <c r="D93" s="219" t="str">
        <f t="shared" si="1"/>
        <v>А15.2 - Выплаты по основному оборудованию, взятому в лизинг</v>
      </c>
      <c r="G93" s="208" t="s">
        <v>5293</v>
      </c>
      <c r="H93" s="208" t="s">
        <v>5314</v>
      </c>
      <c r="I93" s="208" t="s">
        <v>7556</v>
      </c>
      <c r="J93" s="208" t="s">
        <v>5537</v>
      </c>
      <c r="K93" s="208" t="s">
        <v>7569</v>
      </c>
      <c r="L93" s="208" t="s">
        <v>5399</v>
      </c>
      <c r="M93" s="208" t="s">
        <v>7569</v>
      </c>
      <c r="N93" s="208" t="s">
        <v>6637</v>
      </c>
      <c r="O93" s="208" t="s">
        <v>5616</v>
      </c>
      <c r="P93" s="208" t="s">
        <v>5884</v>
      </c>
    </row>
    <row r="94" spans="1:16" outlineLevel="1">
      <c r="A94" s="216" t="s">
        <v>2828</v>
      </c>
      <c r="B94" s="11"/>
      <c r="D94" s="219" t="str">
        <f t="shared" si="1"/>
        <v>А16 - Производственные брак и ретушь</v>
      </c>
      <c r="G94" s="208" t="s">
        <v>4996</v>
      </c>
      <c r="H94" s="208" t="s">
        <v>3577</v>
      </c>
      <c r="I94" s="208" t="s">
        <v>299</v>
      </c>
      <c r="J94" s="208" t="s">
        <v>3709</v>
      </c>
      <c r="K94" s="208" t="s">
        <v>2084</v>
      </c>
      <c r="L94" s="208" t="s">
        <v>5400</v>
      </c>
      <c r="M94" s="208" t="s">
        <v>3785</v>
      </c>
      <c r="N94" s="208" t="s">
        <v>6638</v>
      </c>
      <c r="O94" s="208" t="s">
        <v>5617</v>
      </c>
      <c r="P94" s="208" t="s">
        <v>5885</v>
      </c>
    </row>
    <row r="95" spans="1:16" outlineLevel="1">
      <c r="A95" s="216" t="s">
        <v>2828</v>
      </c>
      <c r="B95" s="11"/>
      <c r="D95" s="219" t="str">
        <f t="shared" si="1"/>
        <v>A17 - Косвенные производственные затраты</v>
      </c>
      <c r="G95" s="208" t="s">
        <v>244</v>
      </c>
      <c r="H95" s="208" t="s">
        <v>3801</v>
      </c>
      <c r="I95" s="208" t="s">
        <v>300</v>
      </c>
      <c r="J95" s="208" t="s">
        <v>1065</v>
      </c>
      <c r="K95" s="208" t="s">
        <v>2085</v>
      </c>
      <c r="L95" s="208" t="s">
        <v>5401</v>
      </c>
      <c r="M95" s="208" t="s">
        <v>2085</v>
      </c>
      <c r="N95" s="208" t="s">
        <v>6639</v>
      </c>
      <c r="O95" s="208" t="s">
        <v>5618</v>
      </c>
      <c r="P95" s="208" t="s">
        <v>5886</v>
      </c>
    </row>
    <row r="96" spans="1:16" outlineLevel="1">
      <c r="A96" s="216" t="s">
        <v>2828</v>
      </c>
      <c r="B96" s="11"/>
      <c r="D96" s="219" t="str">
        <f t="shared" ref="D96:D159" si="2">INDEX(G96:Q96,,$F$2)</f>
        <v>Общецеховые затраты</v>
      </c>
      <c r="G96" s="371" t="s">
        <v>4085</v>
      </c>
      <c r="H96" s="371" t="s">
        <v>3802</v>
      </c>
      <c r="I96" s="371" t="s">
        <v>4937</v>
      </c>
      <c r="J96" s="371" t="s">
        <v>1063</v>
      </c>
      <c r="K96" s="371" t="s">
        <v>2086</v>
      </c>
      <c r="L96" s="371" t="s">
        <v>4349</v>
      </c>
      <c r="M96" s="371" t="s">
        <v>3786</v>
      </c>
      <c r="N96" s="371" t="s">
        <v>6640</v>
      </c>
      <c r="O96" s="371" t="s">
        <v>5619</v>
      </c>
      <c r="P96" s="371" t="s">
        <v>5887</v>
      </c>
    </row>
    <row r="97" spans="1:16" outlineLevel="1">
      <c r="A97" s="216" t="s">
        <v>2828</v>
      </c>
      <c r="B97" s="11"/>
      <c r="D97" s="219" t="str">
        <f t="shared" si="2"/>
        <v>Обработка, связанных с упаковкой</v>
      </c>
      <c r="G97" s="371" t="s">
        <v>762</v>
      </c>
      <c r="H97" s="371" t="s">
        <v>763</v>
      </c>
      <c r="I97" s="371" t="s">
        <v>3157</v>
      </c>
      <c r="J97" s="371" t="s">
        <v>3158</v>
      </c>
      <c r="K97" s="371" t="s">
        <v>3159</v>
      </c>
      <c r="L97" s="371" t="s">
        <v>4350</v>
      </c>
      <c r="M97" s="371" t="s">
        <v>3787</v>
      </c>
      <c r="N97" s="371" t="s">
        <v>6641</v>
      </c>
      <c r="O97" s="371" t="s">
        <v>5620</v>
      </c>
      <c r="P97" s="371" t="s">
        <v>5888</v>
      </c>
    </row>
    <row r="98" spans="1:16" outlineLevel="1">
      <c r="A98" s="216" t="s">
        <v>2828</v>
      </c>
      <c r="B98" s="11"/>
      <c r="D98" s="219" t="str">
        <f t="shared" si="2"/>
        <v>Общезаводские затраты</v>
      </c>
      <c r="G98" s="371" t="s">
        <v>5292</v>
      </c>
      <c r="H98" s="371" t="s">
        <v>3803</v>
      </c>
      <c r="I98" s="371" t="s">
        <v>4938</v>
      </c>
      <c r="J98" s="371" t="s">
        <v>1064</v>
      </c>
      <c r="K98" s="371" t="s">
        <v>2087</v>
      </c>
      <c r="L98" s="371" t="s">
        <v>4351</v>
      </c>
      <c r="M98" s="371" t="s">
        <v>1925</v>
      </c>
      <c r="N98" s="371" t="s">
        <v>6642</v>
      </c>
      <c r="O98" s="371" t="s">
        <v>5621</v>
      </c>
      <c r="P98" s="371" t="s">
        <v>5889</v>
      </c>
    </row>
    <row r="99" spans="1:16" outlineLevel="1">
      <c r="A99" s="216" t="s">
        <v>2828</v>
      </c>
      <c r="B99" s="11"/>
      <c r="D99" s="219" t="str">
        <f t="shared" si="2"/>
        <v>A18 - Затраты на инфраструктуру (здания, территория)</v>
      </c>
      <c r="G99" s="208" t="s">
        <v>245</v>
      </c>
      <c r="H99" s="208" t="s">
        <v>3804</v>
      </c>
      <c r="I99" s="208" t="s">
        <v>996</v>
      </c>
      <c r="J99" s="208" t="s">
        <v>2022</v>
      </c>
      <c r="K99" s="208" t="s">
        <v>2088</v>
      </c>
      <c r="L99" s="208" t="s">
        <v>5402</v>
      </c>
      <c r="M99" s="208" t="s">
        <v>2088</v>
      </c>
      <c r="N99" s="208" t="s">
        <v>6643</v>
      </c>
      <c r="O99" s="208" t="s">
        <v>5622</v>
      </c>
      <c r="P99" s="208" t="s">
        <v>5890</v>
      </c>
    </row>
    <row r="100" spans="1:16" outlineLevel="1">
      <c r="A100" s="216" t="s">
        <v>2828</v>
      </c>
      <c r="B100" s="11"/>
      <c r="D100" s="219" t="str">
        <f t="shared" si="2"/>
        <v>A19 - Налоги и пошлины на производственную деятельность</v>
      </c>
      <c r="G100" s="208" t="s">
        <v>3218</v>
      </c>
      <c r="H100" s="208" t="s">
        <v>5327</v>
      </c>
      <c r="I100" s="208" t="s">
        <v>3889</v>
      </c>
      <c r="J100" s="208" t="s">
        <v>1062</v>
      </c>
      <c r="K100" s="208" t="s">
        <v>2089</v>
      </c>
      <c r="L100" s="208" t="s">
        <v>5403</v>
      </c>
      <c r="M100" s="208" t="s">
        <v>2089</v>
      </c>
      <c r="N100" s="208" t="s">
        <v>6644</v>
      </c>
      <c r="O100" s="208" t="s">
        <v>5623</v>
      </c>
      <c r="P100" s="208" t="s">
        <v>5891</v>
      </c>
    </row>
    <row r="101" spans="1:16" outlineLevel="1">
      <c r="A101" s="216" t="s">
        <v>2828</v>
      </c>
      <c r="B101" s="11"/>
      <c r="D101" s="219" t="str">
        <f t="shared" si="2"/>
        <v>Добавленная стоимость</v>
      </c>
      <c r="G101" s="208" t="s">
        <v>5295</v>
      </c>
      <c r="H101" s="208" t="s">
        <v>5329</v>
      </c>
      <c r="I101" s="208" t="s">
        <v>7535</v>
      </c>
      <c r="J101" s="208" t="s">
        <v>5538</v>
      </c>
      <c r="K101" s="208" t="s">
        <v>5565</v>
      </c>
      <c r="L101" s="208" t="s">
        <v>5404</v>
      </c>
      <c r="M101" s="208" t="s">
        <v>5565</v>
      </c>
      <c r="N101" s="208" t="s">
        <v>6645</v>
      </c>
      <c r="O101" s="208" t="s">
        <v>5624</v>
      </c>
      <c r="P101" s="208" t="s">
        <v>5892</v>
      </c>
    </row>
    <row r="102" spans="1:16" outlineLevel="1">
      <c r="A102" s="216" t="s">
        <v>2828</v>
      </c>
      <c r="B102" s="11"/>
      <c r="D102" s="219" t="str">
        <f t="shared" si="2"/>
        <v>A23 - Общие затраты</v>
      </c>
      <c r="G102" s="208" t="s">
        <v>5352</v>
      </c>
      <c r="H102" s="208" t="s">
        <v>5347</v>
      </c>
      <c r="I102" s="208" t="s">
        <v>5348</v>
      </c>
      <c r="J102" s="208" t="s">
        <v>5349</v>
      </c>
      <c r="K102" s="208" t="s">
        <v>5350</v>
      </c>
      <c r="L102" s="208" t="s">
        <v>5405</v>
      </c>
      <c r="M102" s="208" t="s">
        <v>5350</v>
      </c>
      <c r="N102" s="208" t="s">
        <v>5351</v>
      </c>
      <c r="O102" s="208" t="s">
        <v>5625</v>
      </c>
      <c r="P102" s="208" t="s">
        <v>5893</v>
      </c>
    </row>
    <row r="103" spans="1:16" outlineLevel="1">
      <c r="A103" s="216" t="s">
        <v>2828</v>
      </c>
      <c r="B103" s="11"/>
      <c r="D103" s="219" t="str">
        <f t="shared" si="2"/>
        <v>Отдел закупок</v>
      </c>
      <c r="G103" s="371" t="s">
        <v>4086</v>
      </c>
      <c r="H103" s="371" t="s">
        <v>3806</v>
      </c>
      <c r="I103" s="371" t="s">
        <v>4939</v>
      </c>
      <c r="J103" s="371" t="s">
        <v>2018</v>
      </c>
      <c r="K103" s="371" t="s">
        <v>5038</v>
      </c>
      <c r="L103" s="371" t="s">
        <v>4737</v>
      </c>
      <c r="M103" s="371" t="s">
        <v>5038</v>
      </c>
      <c r="N103" s="371" t="s">
        <v>6646</v>
      </c>
      <c r="O103" s="371" t="s">
        <v>5092</v>
      </c>
      <c r="P103" s="371" t="s">
        <v>5038</v>
      </c>
    </row>
    <row r="104" spans="1:16" outlineLevel="1">
      <c r="A104" s="216" t="s">
        <v>2828</v>
      </c>
      <c r="B104" s="11"/>
      <c r="D104" s="219" t="str">
        <f t="shared" si="2"/>
        <v>Расходы на отдел Продаж</v>
      </c>
      <c r="G104" s="371" t="s">
        <v>5360</v>
      </c>
      <c r="H104" s="371" t="s">
        <v>5341</v>
      </c>
      <c r="I104" s="371" t="s">
        <v>7536</v>
      </c>
      <c r="J104" s="371" t="s">
        <v>5539</v>
      </c>
      <c r="K104" s="371" t="s">
        <v>5566</v>
      </c>
      <c r="L104" s="371" t="s">
        <v>5406</v>
      </c>
      <c r="M104" s="371" t="s">
        <v>5566</v>
      </c>
      <c r="N104" s="371" t="s">
        <v>6647</v>
      </c>
      <c r="O104" s="371" t="s">
        <v>5626</v>
      </c>
      <c r="P104" s="371" t="s">
        <v>5894</v>
      </c>
    </row>
    <row r="105" spans="1:16" outlineLevel="1">
      <c r="A105" s="216" t="s">
        <v>2828</v>
      </c>
      <c r="B105" s="11"/>
      <c r="D105" s="219" t="str">
        <f t="shared" si="2"/>
        <v>Расходы на Администрацию</v>
      </c>
      <c r="G105" s="371" t="s">
        <v>5313</v>
      </c>
      <c r="H105" s="371" t="s">
        <v>5313</v>
      </c>
      <c r="I105" s="371" t="s">
        <v>7525</v>
      </c>
      <c r="J105" s="371" t="s">
        <v>5540</v>
      </c>
      <c r="K105" s="371" t="s">
        <v>5567</v>
      </c>
      <c r="L105" s="371" t="s">
        <v>5407</v>
      </c>
      <c r="M105" s="371" t="s">
        <v>5567</v>
      </c>
      <c r="N105" s="371" t="s">
        <v>6648</v>
      </c>
      <c r="O105" s="371" t="s">
        <v>5627</v>
      </c>
      <c r="P105" s="371" t="s">
        <v>5895</v>
      </c>
    </row>
    <row r="106" spans="1:16" outlineLevel="1">
      <c r="A106" s="216" t="s">
        <v>2828</v>
      </c>
      <c r="B106" s="11"/>
      <c r="D106" s="219" t="str">
        <f t="shared" si="2"/>
        <v>Головная компания</v>
      </c>
      <c r="G106" s="371" t="s">
        <v>4087</v>
      </c>
      <c r="H106" s="371" t="s">
        <v>3807</v>
      </c>
      <c r="I106" s="371" t="s">
        <v>4940</v>
      </c>
      <c r="J106" s="371" t="s">
        <v>2019</v>
      </c>
      <c r="K106" s="371" t="s">
        <v>5039</v>
      </c>
      <c r="L106" s="371" t="s">
        <v>5408</v>
      </c>
      <c r="M106" s="371" t="s">
        <v>1926</v>
      </c>
      <c r="N106" s="371" t="s">
        <v>6649</v>
      </c>
      <c r="O106" s="371" t="s">
        <v>5093</v>
      </c>
      <c r="P106" s="371" t="s">
        <v>5896</v>
      </c>
    </row>
    <row r="107" spans="1:16" outlineLevel="1">
      <c r="A107" s="216" t="s">
        <v>2828</v>
      </c>
      <c r="B107" s="11"/>
      <c r="D107" s="219" t="str">
        <f t="shared" si="2"/>
        <v>НИОКР</v>
      </c>
      <c r="G107" s="371" t="s">
        <v>4088</v>
      </c>
      <c r="H107" s="371" t="s">
        <v>3808</v>
      </c>
      <c r="I107" s="371" t="s">
        <v>4941</v>
      </c>
      <c r="J107" s="371" t="s">
        <v>2020</v>
      </c>
      <c r="K107" s="371" t="s">
        <v>5040</v>
      </c>
      <c r="L107" s="371" t="s">
        <v>5409</v>
      </c>
      <c r="M107" s="371" t="s">
        <v>5040</v>
      </c>
      <c r="N107" s="371" t="s">
        <v>6650</v>
      </c>
      <c r="O107" s="371" t="s">
        <v>5628</v>
      </c>
      <c r="P107" s="371" t="s">
        <v>5897</v>
      </c>
    </row>
    <row r="108" spans="1:16" outlineLevel="1">
      <c r="A108" s="216" t="s">
        <v>2828</v>
      </c>
      <c r="B108" s="11"/>
      <c r="D108" s="219" t="str">
        <f t="shared" si="2"/>
        <v>Лицензии и обязательства</v>
      </c>
      <c r="G108" s="371" t="s">
        <v>4089</v>
      </c>
      <c r="H108" s="371" t="s">
        <v>3809</v>
      </c>
      <c r="I108" s="371" t="s">
        <v>4942</v>
      </c>
      <c r="J108" s="371" t="s">
        <v>2021</v>
      </c>
      <c r="K108" s="371" t="s">
        <v>5041</v>
      </c>
      <c r="L108" s="371" t="s">
        <v>5410</v>
      </c>
      <c r="M108" s="371" t="s">
        <v>5041</v>
      </c>
      <c r="N108" s="371" t="s">
        <v>6651</v>
      </c>
      <c r="O108" s="371" t="s">
        <v>5094</v>
      </c>
      <c r="P108" s="371" t="s">
        <v>5898</v>
      </c>
    </row>
    <row r="109" spans="1:16" outlineLevel="1">
      <c r="A109" s="216" t="s">
        <v>2828</v>
      </c>
      <c r="B109" s="11"/>
      <c r="D109" s="219" t="str">
        <f t="shared" si="2"/>
        <v>А24 - Амортизация расходов на разработку детали (SET/TEF)</v>
      </c>
      <c r="G109" s="208" t="s">
        <v>5354</v>
      </c>
      <c r="H109" s="208" t="s">
        <v>5355</v>
      </c>
      <c r="I109" s="208" t="s">
        <v>7537</v>
      </c>
      <c r="J109" s="208" t="s">
        <v>5541</v>
      </c>
      <c r="K109" s="208" t="s">
        <v>5568</v>
      </c>
      <c r="L109" s="208" t="s">
        <v>5411</v>
      </c>
      <c r="M109" s="208" t="s">
        <v>5568</v>
      </c>
      <c r="N109" s="208" t="s">
        <v>6652</v>
      </c>
      <c r="O109" s="208" t="s">
        <v>5629</v>
      </c>
      <c r="P109" s="208" t="s">
        <v>5899</v>
      </c>
    </row>
    <row r="110" spans="1:16" outlineLevel="1">
      <c r="A110" s="216" t="s">
        <v>2828</v>
      </c>
      <c r="B110" s="11"/>
      <c r="D110" s="219" t="str">
        <f t="shared" si="2"/>
        <v>А25 - Выплаты по долговым обязательствам</v>
      </c>
      <c r="G110" s="208" t="s">
        <v>5356</v>
      </c>
      <c r="H110" s="208" t="s">
        <v>5357</v>
      </c>
      <c r="I110" s="208" t="s">
        <v>7538</v>
      </c>
      <c r="J110" s="208" t="s">
        <v>5542</v>
      </c>
      <c r="K110" s="208" t="s">
        <v>5569</v>
      </c>
      <c r="L110" s="208" t="s">
        <v>5412</v>
      </c>
      <c r="M110" s="208" t="s">
        <v>5569</v>
      </c>
      <c r="N110" s="208" t="s">
        <v>6653</v>
      </c>
      <c r="O110" s="208" t="s">
        <v>5630</v>
      </c>
      <c r="P110" s="208" t="s">
        <v>5900</v>
      </c>
    </row>
    <row r="111" spans="1:16" outlineLevel="1">
      <c r="A111" s="216" t="s">
        <v>2828</v>
      </c>
      <c r="B111" s="11"/>
      <c r="D111" s="219" t="str">
        <f t="shared" si="2"/>
        <v>Общая стоимость детали (до выплат по долговым обязательствам)</v>
      </c>
      <c r="G111" s="208" t="s">
        <v>5323</v>
      </c>
      <c r="H111" s="208" t="s">
        <v>5324</v>
      </c>
      <c r="I111" s="208" t="s">
        <v>7539</v>
      </c>
      <c r="J111" s="208" t="s">
        <v>5543</v>
      </c>
      <c r="K111" s="208" t="s">
        <v>5570</v>
      </c>
      <c r="L111" s="208" t="s">
        <v>5413</v>
      </c>
      <c r="M111" s="208" t="s">
        <v>5570</v>
      </c>
      <c r="N111" s="208" t="s">
        <v>6654</v>
      </c>
      <c r="O111" s="208" t="s">
        <v>5631</v>
      </c>
      <c r="P111" s="208" t="s">
        <v>5901</v>
      </c>
    </row>
    <row r="112" spans="1:16" outlineLevel="1">
      <c r="A112" s="216"/>
      <c r="B112" s="11"/>
      <c r="D112" s="219" t="str">
        <f t="shared" si="2"/>
        <v>Общая стоимость детали</v>
      </c>
      <c r="G112" s="208" t="s">
        <v>2193</v>
      </c>
      <c r="H112" s="208" t="s">
        <v>5296</v>
      </c>
      <c r="I112" s="208" t="s">
        <v>7540</v>
      </c>
      <c r="J112" s="208" t="s">
        <v>5544</v>
      </c>
      <c r="K112" s="208" t="s">
        <v>5571</v>
      </c>
      <c r="L112" s="208" t="s">
        <v>5414</v>
      </c>
      <c r="M112" s="208" t="s">
        <v>5571</v>
      </c>
      <c r="N112" s="208" t="s">
        <v>6655</v>
      </c>
      <c r="O112" s="208" t="s">
        <v>5147</v>
      </c>
      <c r="P112" s="208" t="s">
        <v>5902</v>
      </c>
    </row>
    <row r="113" spans="1:16" outlineLevel="1">
      <c r="A113" s="216" t="s">
        <v>2828</v>
      </c>
      <c r="B113" s="11"/>
      <c r="D113" s="219" t="str">
        <f t="shared" si="2"/>
        <v>А26 - Операционная маржа (до уплаты налогов)</v>
      </c>
      <c r="G113" s="208" t="s">
        <v>5358</v>
      </c>
      <c r="H113" s="208" t="s">
        <v>5359</v>
      </c>
      <c r="I113" s="208" t="s">
        <v>7541</v>
      </c>
      <c r="J113" s="208" t="s">
        <v>5545</v>
      </c>
      <c r="K113" s="208" t="s">
        <v>5572</v>
      </c>
      <c r="L113" s="208" t="s">
        <v>5415</v>
      </c>
      <c r="M113" s="208" t="s">
        <v>5572</v>
      </c>
      <c r="N113" s="208" t="s">
        <v>6656</v>
      </c>
      <c r="O113" s="208" t="s">
        <v>5632</v>
      </c>
      <c r="P113" s="208" t="s">
        <v>5903</v>
      </c>
    </row>
    <row r="114" spans="1:16" outlineLevel="1">
      <c r="A114" s="216" t="s">
        <v>2828</v>
      </c>
      <c r="B114" s="11"/>
      <c r="D114" s="219" t="str">
        <f t="shared" si="2"/>
        <v>Отпускная цена</v>
      </c>
      <c r="G114" s="208" t="s">
        <v>5297</v>
      </c>
      <c r="H114" s="208" t="s">
        <v>5298</v>
      </c>
      <c r="I114" s="208" t="s">
        <v>7542</v>
      </c>
      <c r="J114" s="208" t="s">
        <v>5546</v>
      </c>
      <c r="K114" s="208" t="s">
        <v>5573</v>
      </c>
      <c r="L114" s="208" t="s">
        <v>5416</v>
      </c>
      <c r="M114" s="208" t="s">
        <v>5573</v>
      </c>
      <c r="N114" s="208" t="s">
        <v>6657</v>
      </c>
      <c r="O114" s="208" t="s">
        <v>5633</v>
      </c>
      <c r="P114" s="208" t="s">
        <v>5904</v>
      </c>
    </row>
    <row r="115" spans="1:16" outlineLevel="1">
      <c r="A115" s="216" t="s">
        <v>2828</v>
      </c>
      <c r="B115" s="11"/>
      <c r="D115" s="219" t="str">
        <f t="shared" si="2"/>
        <v>Завод 1</v>
      </c>
      <c r="G115" s="208" t="s">
        <v>653</v>
      </c>
      <c r="H115" s="208" t="s">
        <v>4959</v>
      </c>
      <c r="I115" s="208" t="s">
        <v>301</v>
      </c>
      <c r="J115" s="208" t="s">
        <v>1606</v>
      </c>
      <c r="K115" s="208" t="s">
        <v>5042</v>
      </c>
      <c r="L115" s="208" t="s">
        <v>1411</v>
      </c>
      <c r="M115" s="208" t="s">
        <v>5042</v>
      </c>
      <c r="N115" s="208" t="s">
        <v>6658</v>
      </c>
      <c r="O115" s="208" t="s">
        <v>5095</v>
      </c>
      <c r="P115" s="208" t="s">
        <v>5042</v>
      </c>
    </row>
    <row r="116" spans="1:16" outlineLevel="1">
      <c r="A116" s="216"/>
      <c r="B116" s="11"/>
      <c r="D116" s="219" t="str">
        <f t="shared" si="2"/>
        <v>А20 - Укажите Инкотермс</v>
      </c>
      <c r="G116" s="208" t="s">
        <v>5342</v>
      </c>
      <c r="H116" s="208" t="s">
        <v>5353</v>
      </c>
      <c r="I116" s="208" t="s">
        <v>7543</v>
      </c>
      <c r="J116" s="208" t="s">
        <v>5547</v>
      </c>
      <c r="K116" s="208" t="s">
        <v>5574</v>
      </c>
      <c r="L116" s="208" t="s">
        <v>5417</v>
      </c>
      <c r="M116" s="208" t="s">
        <v>5574</v>
      </c>
      <c r="N116" s="208" t="s">
        <v>6659</v>
      </c>
      <c r="O116" s="208" t="s">
        <v>5634</v>
      </c>
      <c r="P116" s="208" t="s">
        <v>5905</v>
      </c>
    </row>
    <row r="117" spans="1:16" outlineLevel="1">
      <c r="A117" s="216"/>
      <c r="B117" s="11"/>
      <c r="D117" s="219" t="str">
        <f t="shared" si="2"/>
        <v>А21 - Стоимость упаковки детали</v>
      </c>
      <c r="G117" s="208" t="s">
        <v>5343</v>
      </c>
      <c r="H117" s="208" t="s">
        <v>5344</v>
      </c>
      <c r="I117" s="208" t="s">
        <v>7544</v>
      </c>
      <c r="J117" s="208" t="s">
        <v>5548</v>
      </c>
      <c r="K117" s="208" t="s">
        <v>5575</v>
      </c>
      <c r="L117" s="208" t="s">
        <v>5418</v>
      </c>
      <c r="M117" s="208" t="s">
        <v>5575</v>
      </c>
      <c r="N117" s="208" t="s">
        <v>6660</v>
      </c>
      <c r="O117" s="208" t="s">
        <v>5635</v>
      </c>
      <c r="P117" s="208" t="s">
        <v>5906</v>
      </c>
    </row>
    <row r="118" spans="1:16" outlineLevel="1">
      <c r="A118" s="216"/>
      <c r="B118" s="11"/>
      <c r="D118" s="219" t="str">
        <f t="shared" si="2"/>
        <v>А22 - Стоимость доставки (от Поставщика до Клиента)</v>
      </c>
      <c r="G118" s="208" t="s">
        <v>5345</v>
      </c>
      <c r="H118" s="208" t="s">
        <v>5346</v>
      </c>
      <c r="I118" s="208" t="s">
        <v>7545</v>
      </c>
      <c r="J118" s="208" t="s">
        <v>5549</v>
      </c>
      <c r="K118" s="208" t="s">
        <v>5576</v>
      </c>
      <c r="L118" s="208" t="s">
        <v>5419</v>
      </c>
      <c r="M118" s="208" t="s">
        <v>5576</v>
      </c>
      <c r="N118" s="208" t="s">
        <v>6661</v>
      </c>
      <c r="O118" s="208" t="s">
        <v>5636</v>
      </c>
      <c r="P118" s="208" t="s">
        <v>5907</v>
      </c>
    </row>
    <row r="119" spans="1:16" outlineLevel="1">
      <c r="A119" s="216"/>
      <c r="B119" s="11"/>
      <c r="D119" s="219" t="str">
        <f t="shared" si="2"/>
        <v>Стоимость Реализации</v>
      </c>
      <c r="G119" s="208" t="s">
        <v>5299</v>
      </c>
      <c r="H119" s="208" t="s">
        <v>5330</v>
      </c>
      <c r="I119" s="208" t="s">
        <v>7546</v>
      </c>
      <c r="J119" s="208" t="s">
        <v>5550</v>
      </c>
      <c r="K119" s="208" t="s">
        <v>5577</v>
      </c>
      <c r="L119" s="208" t="s">
        <v>5420</v>
      </c>
      <c r="M119" s="208" t="s">
        <v>5577</v>
      </c>
      <c r="N119" s="208" t="s">
        <v>6662</v>
      </c>
      <c r="O119" s="208" t="s">
        <v>5637</v>
      </c>
      <c r="P119" s="208" t="s">
        <v>5908</v>
      </c>
    </row>
    <row r="120" spans="1:16" outlineLevel="1">
      <c r="A120" s="216" t="s">
        <v>2828</v>
      </c>
      <c r="B120" s="11"/>
      <c r="C120" s="213" t="s">
        <v>4704</v>
      </c>
      <c r="D120" s="219" t="str">
        <f t="shared" si="2"/>
        <v>A26 - Transport vers le site d'enlevement (si different du site de production)</v>
      </c>
      <c r="G120" s="426" t="s">
        <v>3814</v>
      </c>
      <c r="H120" s="426" t="s">
        <v>3815</v>
      </c>
      <c r="I120" s="426" t="s">
        <v>3814</v>
      </c>
      <c r="J120" s="426" t="s">
        <v>3814</v>
      </c>
      <c r="K120" s="426" t="s">
        <v>3815</v>
      </c>
      <c r="L120" s="426" t="s">
        <v>1412</v>
      </c>
      <c r="M120" s="426" t="s">
        <v>1927</v>
      </c>
      <c r="N120" s="426" t="s">
        <v>6663</v>
      </c>
      <c r="O120" s="426" t="s">
        <v>5638</v>
      </c>
      <c r="P120" s="426" t="s">
        <v>5909</v>
      </c>
    </row>
    <row r="121" spans="1:16" outlineLevel="1">
      <c r="A121" s="216" t="s">
        <v>2828</v>
      </c>
      <c r="B121" s="11"/>
      <c r="D121" s="219" t="str">
        <f t="shared" si="2"/>
        <v>А27 - Цена EXW (в денежной единице калькуляции)</v>
      </c>
      <c r="G121" s="426" t="s">
        <v>3706</v>
      </c>
      <c r="H121" s="426" t="s">
        <v>3708</v>
      </c>
      <c r="I121" s="426" t="s">
        <v>4657</v>
      </c>
      <c r="J121" s="426" t="s">
        <v>4658</v>
      </c>
      <c r="K121" s="426" t="s">
        <v>4659</v>
      </c>
      <c r="L121" s="426" t="s">
        <v>1501</v>
      </c>
      <c r="M121" s="426" t="s">
        <v>1928</v>
      </c>
      <c r="N121" s="426" t="s">
        <v>6664</v>
      </c>
      <c r="O121" s="426" t="s">
        <v>5639</v>
      </c>
      <c r="P121" s="426" t="s">
        <v>5910</v>
      </c>
    </row>
    <row r="122" spans="1:16" outlineLevel="1">
      <c r="A122" s="216" t="s">
        <v>2828</v>
      </c>
      <c r="B122" s="11"/>
      <c r="D122" s="219" t="str">
        <f t="shared" si="2"/>
        <v>А25 - Упаковка</v>
      </c>
      <c r="G122" s="426" t="s">
        <v>751</v>
      </c>
      <c r="H122" s="426" t="s">
        <v>4997</v>
      </c>
      <c r="I122" s="426" t="s">
        <v>302</v>
      </c>
      <c r="J122" s="426" t="s">
        <v>1607</v>
      </c>
      <c r="K122" s="426" t="s">
        <v>5043</v>
      </c>
      <c r="L122" s="426" t="s">
        <v>1502</v>
      </c>
      <c r="M122" s="426" t="s">
        <v>5043</v>
      </c>
      <c r="N122" s="426" t="s">
        <v>6665</v>
      </c>
      <c r="O122" s="426" t="s">
        <v>5640</v>
      </c>
      <c r="P122" s="426" t="s">
        <v>5911</v>
      </c>
    </row>
    <row r="123" spans="1:16" outlineLevel="1">
      <c r="A123" s="216" t="s">
        <v>2828</v>
      </c>
      <c r="B123" s="11"/>
      <c r="D123" s="219" t="str">
        <f t="shared" si="2"/>
        <v>А28.1 - загрузка стоимость</v>
      </c>
      <c r="G123" s="426" t="s">
        <v>3641</v>
      </c>
      <c r="H123" s="426" t="s">
        <v>3642</v>
      </c>
      <c r="I123" s="426" t="s">
        <v>3645</v>
      </c>
      <c r="J123" s="426" t="s">
        <v>3644</v>
      </c>
      <c r="K123" s="426" t="s">
        <v>3643</v>
      </c>
      <c r="L123" s="426" t="s">
        <v>1503</v>
      </c>
      <c r="M123" s="426" t="s">
        <v>1929</v>
      </c>
      <c r="N123" s="426" t="s">
        <v>6666</v>
      </c>
      <c r="O123" s="426" t="s">
        <v>5641</v>
      </c>
      <c r="P123" s="426" t="s">
        <v>5912</v>
      </c>
    </row>
    <row r="124" spans="1:16" outlineLevel="1">
      <c r="A124" s="216" t="s">
        <v>2828</v>
      </c>
      <c r="B124" s="11"/>
      <c r="D124" s="219" t="str">
        <f t="shared" si="2"/>
        <v>А28.2 - Затраты на таможенное оформление</v>
      </c>
      <c r="G124" s="426" t="s">
        <v>4998</v>
      </c>
      <c r="H124" s="426" t="s">
        <v>4917</v>
      </c>
      <c r="I124" s="426" t="s">
        <v>303</v>
      </c>
      <c r="J124" s="426" t="s">
        <v>183</v>
      </c>
      <c r="K124" s="426" t="s">
        <v>5044</v>
      </c>
      <c r="L124" s="426" t="s">
        <v>1504</v>
      </c>
      <c r="M124" s="426" t="s">
        <v>1930</v>
      </c>
      <c r="N124" s="426" t="s">
        <v>6667</v>
      </c>
      <c r="O124" s="426" t="s">
        <v>5642</v>
      </c>
      <c r="P124" s="426" t="s">
        <v>1930</v>
      </c>
    </row>
    <row r="125" spans="1:16" outlineLevel="1">
      <c r="A125" s="216" t="s">
        <v>2828</v>
      </c>
      <c r="B125" s="11"/>
      <c r="D125" s="219" t="str">
        <f t="shared" si="2"/>
        <v>А29 - Цена FCA (в денежной единице калькуляции)</v>
      </c>
      <c r="G125" s="426" t="s">
        <v>3707</v>
      </c>
      <c r="H125" s="426" t="s">
        <v>4395</v>
      </c>
      <c r="I125" s="426" t="s">
        <v>4397</v>
      </c>
      <c r="J125" s="426" t="s">
        <v>4399</v>
      </c>
      <c r="K125" s="426" t="s">
        <v>4401</v>
      </c>
      <c r="L125" s="426" t="s">
        <v>1505</v>
      </c>
      <c r="M125" s="426" t="s">
        <v>1931</v>
      </c>
      <c r="N125" s="426" t="s">
        <v>6668</v>
      </c>
      <c r="O125" s="426" t="s">
        <v>5643</v>
      </c>
      <c r="P125" s="426" t="s">
        <v>5913</v>
      </c>
    </row>
    <row r="126" spans="1:16" outlineLevel="1">
      <c r="A126" s="216" t="s">
        <v>2828</v>
      </c>
      <c r="B126" s="11"/>
      <c r="D126" s="219" t="str">
        <f t="shared" si="2"/>
        <v>INCOTERM рекомендуется</v>
      </c>
      <c r="G126" s="426" t="s">
        <v>2384</v>
      </c>
      <c r="H126" s="426" t="s">
        <v>3261</v>
      </c>
      <c r="I126" s="426" t="s">
        <v>3262</v>
      </c>
      <c r="J126" s="426" t="s">
        <v>3263</v>
      </c>
      <c r="K126" s="426" t="s">
        <v>3264</v>
      </c>
      <c r="L126" s="426" t="s">
        <v>1506</v>
      </c>
      <c r="M126" s="426" t="s">
        <v>1932</v>
      </c>
      <c r="N126" s="426" t="s">
        <v>6669</v>
      </c>
      <c r="O126" s="426" t="s">
        <v>5644</v>
      </c>
      <c r="P126" s="426" t="s">
        <v>5914</v>
      </c>
    </row>
    <row r="127" spans="1:16" outlineLevel="1">
      <c r="A127" s="216" t="s">
        <v>2828</v>
      </c>
      <c r="B127" s="11"/>
      <c r="D127" s="219" t="str">
        <f t="shared" si="2"/>
        <v>А30.1 - Логистика распределения</v>
      </c>
      <c r="G127" s="426" t="s">
        <v>752</v>
      </c>
      <c r="H127" s="426" t="s">
        <v>4999</v>
      </c>
      <c r="I127" s="426" t="s">
        <v>304</v>
      </c>
      <c r="J127" s="426" t="s">
        <v>184</v>
      </c>
      <c r="K127" s="426" t="s">
        <v>3114</v>
      </c>
      <c r="L127" s="426" t="s">
        <v>1507</v>
      </c>
      <c r="M127" s="426" t="s">
        <v>1933</v>
      </c>
      <c r="N127" s="426" t="s">
        <v>6670</v>
      </c>
      <c r="O127" s="426" t="s">
        <v>5149</v>
      </c>
      <c r="P127" s="426" t="s">
        <v>5915</v>
      </c>
    </row>
    <row r="128" spans="1:16" outlineLevel="1">
      <c r="A128" s="216" t="s">
        <v>2828</v>
      </c>
      <c r="B128" s="11"/>
      <c r="D128" s="219" t="str">
        <f t="shared" si="2"/>
        <v>А30.2 - Налоги</v>
      </c>
      <c r="G128" s="426" t="s">
        <v>753</v>
      </c>
      <c r="H128" s="426" t="s">
        <v>753</v>
      </c>
      <c r="I128" s="426" t="s">
        <v>305</v>
      </c>
      <c r="J128" s="426" t="s">
        <v>185</v>
      </c>
      <c r="K128" s="426" t="s">
        <v>3115</v>
      </c>
      <c r="L128" s="426" t="s">
        <v>1508</v>
      </c>
      <c r="M128" s="426" t="s">
        <v>3115</v>
      </c>
      <c r="N128" s="426" t="s">
        <v>6671</v>
      </c>
      <c r="O128" s="426" t="s">
        <v>5150</v>
      </c>
      <c r="P128" s="426" t="s">
        <v>5916</v>
      </c>
    </row>
    <row r="129" spans="1:16" outlineLevel="1">
      <c r="A129" s="216" t="s">
        <v>2828</v>
      </c>
      <c r="B129" s="11"/>
      <c r="D129" s="219" t="str">
        <f t="shared" si="2"/>
        <v>А30.3 - Таможенные пошлины</v>
      </c>
      <c r="G129" s="426" t="s">
        <v>754</v>
      </c>
      <c r="H129" s="426" t="s">
        <v>4655</v>
      </c>
      <c r="I129" s="426" t="s">
        <v>306</v>
      </c>
      <c r="J129" s="426" t="s">
        <v>2830</v>
      </c>
      <c r="K129" s="426" t="s">
        <v>3116</v>
      </c>
      <c r="L129" s="426" t="s">
        <v>1509</v>
      </c>
      <c r="M129" s="426" t="s">
        <v>3116</v>
      </c>
      <c r="N129" s="426" t="s">
        <v>6672</v>
      </c>
      <c r="O129" s="426" t="s">
        <v>5151</v>
      </c>
      <c r="P129" s="426" t="s">
        <v>5917</v>
      </c>
    </row>
    <row r="130" spans="1:16" outlineLevel="1">
      <c r="A130" s="216" t="s">
        <v>2828</v>
      </c>
      <c r="B130" s="11"/>
      <c r="D130" s="219" t="str">
        <f t="shared" si="2"/>
        <v>A31 - Цена DDP (в денежной единице калькуляции)</v>
      </c>
      <c r="G130" s="426" t="s">
        <v>93</v>
      </c>
      <c r="H130" s="426" t="s">
        <v>4396</v>
      </c>
      <c r="I130" s="426" t="s">
        <v>4398</v>
      </c>
      <c r="J130" s="426" t="s">
        <v>4400</v>
      </c>
      <c r="K130" s="426" t="s">
        <v>4402</v>
      </c>
      <c r="L130" s="426" t="s">
        <v>1510</v>
      </c>
      <c r="M130" s="426" t="s">
        <v>1934</v>
      </c>
      <c r="N130" s="426" t="s">
        <v>6673</v>
      </c>
      <c r="O130" s="426" t="s">
        <v>5645</v>
      </c>
      <c r="P130" s="426" t="s">
        <v>5918</v>
      </c>
    </row>
    <row r="131" spans="1:16" outlineLevel="1">
      <c r="A131" s="216" t="s">
        <v>2828</v>
      </c>
      <c r="B131" s="11"/>
      <c r="D131" s="219" t="str">
        <f t="shared" si="2"/>
        <v>A24 - Завод RENAULT, NISSAN или AVTOVAZ</v>
      </c>
      <c r="G131" s="427" t="s">
        <v>663</v>
      </c>
      <c r="H131" s="427" t="s">
        <v>664</v>
      </c>
      <c r="I131" s="427" t="s">
        <v>665</v>
      </c>
      <c r="J131" s="427" t="s">
        <v>666</v>
      </c>
      <c r="K131" s="427" t="s">
        <v>1008</v>
      </c>
      <c r="L131" s="427" t="s">
        <v>2759</v>
      </c>
      <c r="M131" s="427" t="s">
        <v>1008</v>
      </c>
      <c r="N131" s="427" t="s">
        <v>6674</v>
      </c>
      <c r="O131" s="427" t="s">
        <v>5646</v>
      </c>
      <c r="P131" s="427" t="s">
        <v>5919</v>
      </c>
    </row>
    <row r="132" spans="1:16" outlineLevel="1">
      <c r="A132" s="216" t="s">
        <v>2828</v>
      </c>
      <c r="B132" s="408"/>
      <c r="D132" s="219" t="str">
        <f t="shared" si="2"/>
        <v>Финансирование за счет Рено или Nissan или AVTOVAZ</v>
      </c>
      <c r="G132" s="208" t="s">
        <v>1009</v>
      </c>
      <c r="H132" s="208" t="s">
        <v>1010</v>
      </c>
      <c r="I132" s="208" t="s">
        <v>3597</v>
      </c>
      <c r="J132" s="208" t="s">
        <v>3598</v>
      </c>
      <c r="K132" s="208" t="s">
        <v>3599</v>
      </c>
      <c r="L132" s="208" t="s">
        <v>2760</v>
      </c>
      <c r="M132" s="208" t="s">
        <v>1935</v>
      </c>
      <c r="N132" s="208" t="s">
        <v>6675</v>
      </c>
      <c r="O132" s="208" t="s">
        <v>5647</v>
      </c>
      <c r="P132" s="208" t="s">
        <v>5920</v>
      </c>
    </row>
    <row r="133" spans="1:16" outlineLevel="1">
      <c r="A133" s="216" t="s">
        <v>2828</v>
      </c>
      <c r="B133" s="11"/>
      <c r="D133" s="219" t="str">
        <f t="shared" si="2"/>
        <v>A32 - Опытные образцы (детали+оснастка) для RENAULT / NISSAN / AVTOVAZ</v>
      </c>
      <c r="G133" s="426" t="s">
        <v>3600</v>
      </c>
      <c r="H133" s="426" t="s">
        <v>3601</v>
      </c>
      <c r="I133" s="426" t="s">
        <v>4914</v>
      </c>
      <c r="J133" s="426" t="s">
        <v>4915</v>
      </c>
      <c r="K133" s="426" t="s">
        <v>4916</v>
      </c>
      <c r="L133" s="426" t="s">
        <v>2761</v>
      </c>
      <c r="M133" s="426" t="s">
        <v>1936</v>
      </c>
      <c r="N133" s="426" t="s">
        <v>6676</v>
      </c>
      <c r="O133" s="426" t="s">
        <v>5648</v>
      </c>
      <c r="P133" s="426" t="s">
        <v>5921</v>
      </c>
    </row>
    <row r="134" spans="1:16" outlineLevel="1">
      <c r="A134" s="216" t="s">
        <v>2828</v>
      </c>
      <c r="B134" s="11"/>
      <c r="D134" s="219" t="str">
        <f t="shared" si="2"/>
        <v>A33 - Специфическая оснастка для серийного произв-ва</v>
      </c>
      <c r="G134" s="426" t="s">
        <v>755</v>
      </c>
      <c r="H134" s="426" t="s">
        <v>4656</v>
      </c>
      <c r="I134" s="426" t="s">
        <v>307</v>
      </c>
      <c r="J134" s="426" t="s">
        <v>1874</v>
      </c>
      <c r="K134" s="426" t="s">
        <v>3900</v>
      </c>
      <c r="L134" s="426" t="s">
        <v>2707</v>
      </c>
      <c r="M134" s="426" t="s">
        <v>1937</v>
      </c>
      <c r="N134" s="426" t="s">
        <v>6677</v>
      </c>
      <c r="O134" s="426" t="s">
        <v>5649</v>
      </c>
      <c r="P134" s="426" t="s">
        <v>5922</v>
      </c>
    </row>
    <row r="135" spans="1:16" s="225" customFormat="1" outlineLevel="1">
      <c r="A135" s="216" t="s">
        <v>2828</v>
      </c>
      <c r="B135" s="11"/>
      <c r="D135" s="219" t="str">
        <f t="shared" si="2"/>
        <v>A34 - Прочее</v>
      </c>
      <c r="G135" s="426" t="s">
        <v>1339</v>
      </c>
      <c r="H135" s="426" t="s">
        <v>1340</v>
      </c>
      <c r="I135" s="426" t="s">
        <v>3780</v>
      </c>
      <c r="J135" s="426" t="s">
        <v>1875</v>
      </c>
      <c r="K135" s="426" t="s">
        <v>3901</v>
      </c>
      <c r="L135" s="426" t="s">
        <v>2708</v>
      </c>
      <c r="M135" s="426" t="s">
        <v>844</v>
      </c>
      <c r="N135" s="426" t="s">
        <v>6678</v>
      </c>
      <c r="O135" s="426" t="s">
        <v>5650</v>
      </c>
      <c r="P135" s="426" t="s">
        <v>5923</v>
      </c>
    </row>
    <row r="136" spans="1:16" outlineLevel="1">
      <c r="A136" s="216" t="s">
        <v>2828</v>
      </c>
      <c r="D136" s="219" t="str">
        <f t="shared" si="2"/>
        <v>Валюта</v>
      </c>
      <c r="G136" s="208" t="s">
        <v>1987</v>
      </c>
      <c r="H136" s="208" t="s">
        <v>2480</v>
      </c>
      <c r="I136" s="208" t="s">
        <v>335</v>
      </c>
      <c r="J136" s="208" t="s">
        <v>3024</v>
      </c>
      <c r="K136" s="208" t="s">
        <v>4528</v>
      </c>
      <c r="L136" s="208" t="s">
        <v>2709</v>
      </c>
      <c r="M136" s="208" t="s">
        <v>4528</v>
      </c>
      <c r="N136" s="208" t="s">
        <v>6679</v>
      </c>
      <c r="O136" s="208" t="s">
        <v>5152</v>
      </c>
      <c r="P136" s="208" t="s">
        <v>5924</v>
      </c>
    </row>
    <row r="137" spans="1:16" outlineLevel="1">
      <c r="A137" s="216" t="s">
        <v>2828</v>
      </c>
      <c r="C137" s="213" t="s">
        <v>4704</v>
      </c>
      <c r="D137" s="219" t="str">
        <f t="shared" si="2"/>
        <v>Picking place</v>
      </c>
      <c r="G137" s="208" t="s">
        <v>99</v>
      </c>
      <c r="H137" s="208" t="s">
        <v>27</v>
      </c>
      <c r="I137" s="208" t="s">
        <v>27</v>
      </c>
      <c r="J137" s="208" t="s">
        <v>27</v>
      </c>
      <c r="K137" s="208" t="s">
        <v>27</v>
      </c>
      <c r="L137" s="208" t="s">
        <v>27</v>
      </c>
      <c r="M137" s="208" t="s">
        <v>27</v>
      </c>
      <c r="N137" s="208" t="s">
        <v>6680</v>
      </c>
      <c r="O137" s="208" t="s">
        <v>5153</v>
      </c>
      <c r="P137" s="208" t="s">
        <v>5925</v>
      </c>
    </row>
    <row r="138" spans="1:16" outlineLevel="1">
      <c r="A138" s="216" t="s">
        <v>2828</v>
      </c>
      <c r="C138" s="213" t="s">
        <v>4704</v>
      </c>
      <c r="D138" s="219" t="str">
        <f t="shared" si="2"/>
        <v>Заполните Лист 5 и Аппендиксы</v>
      </c>
      <c r="G138" s="208" t="s">
        <v>2648</v>
      </c>
      <c r="H138" s="208" t="s">
        <v>2114</v>
      </c>
      <c r="I138" s="208" t="s">
        <v>7547</v>
      </c>
      <c r="J138" s="208" t="s">
        <v>5551</v>
      </c>
      <c r="K138" s="208" t="s">
        <v>2114</v>
      </c>
      <c r="L138" s="208" t="s">
        <v>5421</v>
      </c>
      <c r="M138" s="208" t="s">
        <v>845</v>
      </c>
      <c r="N138" s="208" t="s">
        <v>6681</v>
      </c>
      <c r="O138" s="208" t="s">
        <v>5651</v>
      </c>
      <c r="P138" s="208" t="s">
        <v>5926</v>
      </c>
    </row>
    <row r="139" spans="1:16" outlineLevel="1">
      <c r="A139" s="216" t="s">
        <v>2828</v>
      </c>
      <c r="C139" s="213" t="s">
        <v>4704</v>
      </c>
      <c r="D139" s="219" t="str">
        <f t="shared" si="2"/>
        <v>Отрицательное значение</v>
      </c>
      <c r="G139" s="208" t="s">
        <v>2649</v>
      </c>
      <c r="H139" s="208" t="s">
        <v>2115</v>
      </c>
      <c r="I139" s="208" t="s">
        <v>7548</v>
      </c>
      <c r="J139" s="208" t="s">
        <v>5552</v>
      </c>
      <c r="K139" s="208" t="s">
        <v>2115</v>
      </c>
      <c r="L139" s="208" t="s">
        <v>2710</v>
      </c>
      <c r="M139" s="208" t="s">
        <v>846</v>
      </c>
      <c r="N139" s="208" t="s">
        <v>6682</v>
      </c>
      <c r="O139" s="208" t="s">
        <v>5154</v>
      </c>
      <c r="P139" s="208" t="s">
        <v>5927</v>
      </c>
    </row>
    <row r="140" spans="1:16" outlineLevel="1">
      <c r="A140" s="216" t="s">
        <v>2828</v>
      </c>
      <c r="C140" s="213" t="s">
        <v>4704</v>
      </c>
      <c r="D140" s="219" t="str">
        <f t="shared" si="2"/>
        <v>Сумма значений строки С36 в Листе 3 Процессы</v>
      </c>
      <c r="G140" s="208" t="s">
        <v>2133</v>
      </c>
      <c r="H140" s="208" t="s">
        <v>2134</v>
      </c>
      <c r="I140" s="208" t="s">
        <v>7549</v>
      </c>
      <c r="J140" s="208" t="s">
        <v>5553</v>
      </c>
      <c r="K140" s="208" t="s">
        <v>2134</v>
      </c>
      <c r="L140" s="208" t="s">
        <v>2711</v>
      </c>
      <c r="M140" s="208" t="s">
        <v>847</v>
      </c>
      <c r="N140" s="208" t="s">
        <v>6683</v>
      </c>
      <c r="O140" s="208" t="s">
        <v>5652</v>
      </c>
      <c r="P140" s="208" t="s">
        <v>5928</v>
      </c>
    </row>
    <row r="141" spans="1:16" outlineLevel="1">
      <c r="A141" s="216" t="s">
        <v>2828</v>
      </c>
      <c r="C141" s="213" t="s">
        <v>4704</v>
      </c>
      <c r="D141" s="219" t="str">
        <f t="shared" si="2"/>
        <v>Заполните Лист 2 Закупки</v>
      </c>
      <c r="G141" s="208" t="s">
        <v>2647</v>
      </c>
      <c r="H141" s="208" t="s">
        <v>2116</v>
      </c>
      <c r="I141" s="208" t="s">
        <v>7550</v>
      </c>
      <c r="J141" s="208" t="s">
        <v>5554</v>
      </c>
      <c r="K141" s="208" t="s">
        <v>2116</v>
      </c>
      <c r="L141" s="208" t="s">
        <v>2712</v>
      </c>
      <c r="M141" s="208" t="s">
        <v>1075</v>
      </c>
      <c r="N141" s="208" t="s">
        <v>6684</v>
      </c>
      <c r="O141" s="208" t="s">
        <v>5653</v>
      </c>
      <c r="P141" s="208" t="s">
        <v>5929</v>
      </c>
    </row>
    <row r="142" spans="1:16" outlineLevel="1">
      <c r="A142" s="216" t="s">
        <v>2828</v>
      </c>
      <c r="C142" s="213" t="s">
        <v>4704</v>
      </c>
      <c r="D142" s="219" t="str">
        <f t="shared" si="2"/>
        <v>Заполните Лист 3 Добавленная стоимость</v>
      </c>
      <c r="G142" s="645" t="s">
        <v>455</v>
      </c>
      <c r="H142" s="645" t="s">
        <v>454</v>
      </c>
      <c r="I142" s="645" t="s">
        <v>7551</v>
      </c>
      <c r="J142" s="645" t="s">
        <v>5555</v>
      </c>
      <c r="K142" s="645" t="s">
        <v>454</v>
      </c>
      <c r="L142" s="645" t="s">
        <v>2713</v>
      </c>
      <c r="M142" s="645" t="s">
        <v>1076</v>
      </c>
      <c r="N142" s="645" t="s">
        <v>6685</v>
      </c>
      <c r="O142" s="645" t="s">
        <v>5654</v>
      </c>
      <c r="P142" s="645" t="s">
        <v>5930</v>
      </c>
    </row>
    <row r="143" spans="1:16" outlineLevel="1">
      <c r="A143" s="216" t="s">
        <v>2828</v>
      </c>
      <c r="D143" s="219" t="str">
        <f t="shared" si="2"/>
        <v xml:space="preserve">Валютная корзина  </v>
      </c>
      <c r="E143" s="215"/>
      <c r="F143" s="215"/>
      <c r="G143" s="383" t="s">
        <v>2997</v>
      </c>
      <c r="H143" s="383" t="s">
        <v>567</v>
      </c>
      <c r="I143" s="383" t="s">
        <v>5000</v>
      </c>
      <c r="J143" s="383" t="s">
        <v>3698</v>
      </c>
      <c r="K143" s="383" t="s">
        <v>308</v>
      </c>
      <c r="L143" s="383" t="s">
        <v>5422</v>
      </c>
      <c r="M143" s="383" t="s">
        <v>308</v>
      </c>
      <c r="N143" s="383" t="s">
        <v>6686</v>
      </c>
      <c r="O143" s="383" t="s">
        <v>5655</v>
      </c>
      <c r="P143" s="383" t="s">
        <v>5931</v>
      </c>
    </row>
    <row r="144" spans="1:16" outlineLevel="1">
      <c r="A144" s="216" t="s">
        <v>2828</v>
      </c>
      <c r="D144" s="219" t="str">
        <f t="shared" si="2"/>
        <v>Валюты</v>
      </c>
      <c r="E144" s="215"/>
      <c r="F144" s="215"/>
      <c r="G144" s="205" t="s">
        <v>3963</v>
      </c>
      <c r="H144" s="205" t="s">
        <v>1011</v>
      </c>
      <c r="I144" s="205" t="s">
        <v>5001</v>
      </c>
      <c r="J144" s="205" t="s">
        <v>3699</v>
      </c>
      <c r="K144" s="205" t="s">
        <v>309</v>
      </c>
      <c r="L144" s="205" t="s">
        <v>4736</v>
      </c>
      <c r="M144" s="205" t="s">
        <v>309</v>
      </c>
      <c r="N144" s="205" t="s">
        <v>6679</v>
      </c>
      <c r="O144" s="205" t="s">
        <v>5152</v>
      </c>
      <c r="P144" s="205" t="s">
        <v>5932</v>
      </c>
    </row>
    <row r="145" spans="1:16" outlineLevel="1">
      <c r="A145" s="216" t="s">
        <v>2828</v>
      </c>
      <c r="D145" s="219" t="str">
        <f t="shared" si="2"/>
        <v>Закупка</v>
      </c>
      <c r="E145" s="215"/>
      <c r="F145" s="215"/>
      <c r="G145" s="205" t="s">
        <v>2603</v>
      </c>
      <c r="H145" s="205" t="s">
        <v>1711</v>
      </c>
      <c r="I145" s="205" t="s">
        <v>5002</v>
      </c>
      <c r="J145" s="205" t="s">
        <v>3700</v>
      </c>
      <c r="K145" s="205" t="s">
        <v>5038</v>
      </c>
      <c r="L145" s="205" t="s">
        <v>4737</v>
      </c>
      <c r="M145" s="205" t="s">
        <v>5038</v>
      </c>
      <c r="N145" s="205" t="s">
        <v>6687</v>
      </c>
      <c r="O145" s="205" t="s">
        <v>5155</v>
      </c>
      <c r="P145" s="205" t="s">
        <v>5038</v>
      </c>
    </row>
    <row r="146" spans="1:16" outlineLevel="1">
      <c r="A146" s="216" t="s">
        <v>2828</v>
      </c>
      <c r="D146" s="219" t="str">
        <f t="shared" si="2"/>
        <v>Специфические затраты</v>
      </c>
      <c r="E146" s="215"/>
      <c r="F146" s="215"/>
      <c r="G146" s="205" t="s">
        <v>100</v>
      </c>
      <c r="H146" s="205" t="s">
        <v>3961</v>
      </c>
      <c r="I146" s="205" t="s">
        <v>2039</v>
      </c>
      <c r="J146" s="205" t="s">
        <v>3701</v>
      </c>
      <c r="K146" s="205" t="s">
        <v>310</v>
      </c>
      <c r="L146" s="205" t="s">
        <v>4738</v>
      </c>
      <c r="M146" s="205" t="s">
        <v>310</v>
      </c>
      <c r="N146" s="205" t="s">
        <v>6688</v>
      </c>
      <c r="O146" s="205" t="s">
        <v>5156</v>
      </c>
      <c r="P146" s="205" t="s">
        <v>310</v>
      </c>
    </row>
    <row r="147" spans="1:16" outlineLevel="1">
      <c r="A147" s="216" t="s">
        <v>2828</v>
      </c>
      <c r="D147" s="219" t="str">
        <f t="shared" si="2"/>
        <v>Прямые/непрямые затраты</v>
      </c>
      <c r="E147" s="215"/>
      <c r="F147" s="215"/>
      <c r="G147" s="215" t="s">
        <v>101</v>
      </c>
      <c r="H147" s="215" t="s">
        <v>3962</v>
      </c>
      <c r="I147" s="215" t="s">
        <v>2627</v>
      </c>
      <c r="J147" s="215" t="s">
        <v>3702</v>
      </c>
      <c r="K147" s="215" t="s">
        <v>311</v>
      </c>
      <c r="L147" s="215" t="s">
        <v>4739</v>
      </c>
      <c r="M147" s="215" t="s">
        <v>311</v>
      </c>
      <c r="N147" s="215" t="s">
        <v>6689</v>
      </c>
      <c r="O147" s="215" t="s">
        <v>5157</v>
      </c>
      <c r="P147" s="215" t="s">
        <v>5933</v>
      </c>
    </row>
    <row r="148" spans="1:16" outlineLevel="1">
      <c r="A148" s="216" t="s">
        <v>2828</v>
      </c>
      <c r="D148" s="219" t="str">
        <f t="shared" si="2"/>
        <v>Эта таблица суммирует все затраты в зависимости от используемой валюты</v>
      </c>
      <c r="E148" s="215"/>
      <c r="F148" s="215"/>
      <c r="G148" s="373" t="s">
        <v>96</v>
      </c>
      <c r="H148" s="373" t="s">
        <v>5331</v>
      </c>
      <c r="I148" s="373" t="s">
        <v>2628</v>
      </c>
      <c r="J148" s="373" t="s">
        <v>3703</v>
      </c>
      <c r="K148" s="373" t="s">
        <v>312</v>
      </c>
      <c r="L148" s="373" t="s">
        <v>5423</v>
      </c>
      <c r="M148" s="373" t="s">
        <v>419</v>
      </c>
      <c r="N148" s="373" t="s">
        <v>6690</v>
      </c>
      <c r="O148" s="373" t="s">
        <v>5158</v>
      </c>
      <c r="P148" s="373" t="s">
        <v>5934</v>
      </c>
    </row>
    <row r="149" spans="1:16" outlineLevel="1">
      <c r="A149" s="216" t="s">
        <v>2828</v>
      </c>
      <c r="D149" s="219" t="str">
        <f t="shared" si="2"/>
        <v>Эта таблица суммирует все затраты в зависимости от используемой валюты</v>
      </c>
      <c r="E149" s="215"/>
      <c r="F149" s="215"/>
      <c r="G149" s="373" t="s">
        <v>97</v>
      </c>
      <c r="H149" s="373" t="s">
        <v>5332</v>
      </c>
      <c r="I149" s="373" t="s">
        <v>2628</v>
      </c>
      <c r="J149" s="373" t="s">
        <v>3703</v>
      </c>
      <c r="K149" s="373" t="s">
        <v>312</v>
      </c>
      <c r="L149" s="373" t="s">
        <v>5423</v>
      </c>
      <c r="M149" s="373" t="s">
        <v>419</v>
      </c>
      <c r="N149" s="373" t="s">
        <v>6691</v>
      </c>
      <c r="O149" s="373" t="s">
        <v>5159</v>
      </c>
      <c r="P149" s="373" t="s">
        <v>5934</v>
      </c>
    </row>
    <row r="150" spans="1:16" outlineLevel="1">
      <c r="A150" s="216" t="s">
        <v>2828</v>
      </c>
      <c r="D150" s="219" t="str">
        <f t="shared" si="2"/>
        <v>Валюта, используемая для производственных затрат</v>
      </c>
      <c r="E150" s="215"/>
      <c r="F150" s="215"/>
      <c r="G150" s="267" t="s">
        <v>4065</v>
      </c>
      <c r="H150" s="267" t="s">
        <v>3275</v>
      </c>
      <c r="I150" s="267" t="s">
        <v>4909</v>
      </c>
      <c r="J150" s="267" t="s">
        <v>4083</v>
      </c>
      <c r="K150" s="267" t="s">
        <v>313</v>
      </c>
      <c r="L150" s="267" t="s">
        <v>5424</v>
      </c>
      <c r="M150" s="267" t="s">
        <v>313</v>
      </c>
      <c r="N150" s="267" t="s">
        <v>6692</v>
      </c>
      <c r="O150" s="267" t="s">
        <v>5160</v>
      </c>
      <c r="P150" s="267" t="s">
        <v>5935</v>
      </c>
    </row>
    <row r="151" spans="1:16" outlineLevel="1">
      <c r="A151" s="216" t="s">
        <v>2828</v>
      </c>
      <c r="D151" s="219" t="str">
        <f t="shared" si="2"/>
        <v>Валюта, используемая для общих затрат</v>
      </c>
      <c r="E151" s="215"/>
      <c r="F151" s="215"/>
      <c r="G151" s="267" t="s">
        <v>98</v>
      </c>
      <c r="H151" s="267" t="s">
        <v>3276</v>
      </c>
      <c r="I151" s="267" t="s">
        <v>4910</v>
      </c>
      <c r="J151" s="267" t="s">
        <v>1868</v>
      </c>
      <c r="K151" s="267" t="s">
        <v>314</v>
      </c>
      <c r="L151" s="267" t="s">
        <v>4740</v>
      </c>
      <c r="M151" s="267" t="s">
        <v>314</v>
      </c>
      <c r="N151" s="267" t="s">
        <v>6693</v>
      </c>
      <c r="O151" s="267" t="s">
        <v>5161</v>
      </c>
      <c r="P151" s="267" t="s">
        <v>5936</v>
      </c>
    </row>
    <row r="152" spans="1:16" outlineLevel="1">
      <c r="A152" s="216" t="s">
        <v>2828</v>
      </c>
      <c r="D152" s="219" t="str">
        <f t="shared" si="2"/>
        <v>валюта сметы</v>
      </c>
      <c r="E152" s="215"/>
      <c r="F152" s="215"/>
      <c r="G152" s="208" t="s">
        <v>3813</v>
      </c>
      <c r="H152" s="208" t="s">
        <v>2644</v>
      </c>
      <c r="I152" s="208" t="s">
        <v>2179</v>
      </c>
      <c r="J152" s="208" t="s">
        <v>3406</v>
      </c>
      <c r="K152" s="208" t="s">
        <v>791</v>
      </c>
      <c r="L152" s="208" t="s">
        <v>3935</v>
      </c>
      <c r="M152" s="208" t="s">
        <v>791</v>
      </c>
      <c r="N152" s="208" t="s">
        <v>6694</v>
      </c>
      <c r="O152" s="208" t="s">
        <v>5162</v>
      </c>
      <c r="P152" s="208" t="s">
        <v>5937</v>
      </c>
    </row>
    <row r="153" spans="1:16" outlineLevel="1">
      <c r="A153" s="216" t="s">
        <v>2828</v>
      </c>
      <c r="C153" s="644" t="s">
        <v>4703</v>
      </c>
      <c r="D153" s="219" t="str">
        <f t="shared" si="2"/>
        <v>2nd currency of basket currencies</v>
      </c>
      <c r="E153" s="215"/>
      <c r="F153" s="644"/>
      <c r="G153" s="208" t="s">
        <v>4660</v>
      </c>
      <c r="H153" s="208" t="s">
        <v>4661</v>
      </c>
      <c r="I153" s="208" t="s">
        <v>7552</v>
      </c>
      <c r="J153" s="208" t="s">
        <v>4661</v>
      </c>
      <c r="K153" s="208" t="s">
        <v>4661</v>
      </c>
      <c r="L153" s="208" t="s">
        <v>4741</v>
      </c>
      <c r="M153" s="208" t="s">
        <v>420</v>
      </c>
      <c r="N153" s="208" t="s">
        <v>6695</v>
      </c>
      <c r="O153" s="208" t="s">
        <v>5656</v>
      </c>
      <c r="P153" s="208" t="s">
        <v>5938</v>
      </c>
    </row>
    <row r="154" spans="1:16" outlineLevel="1">
      <c r="A154" s="216" t="s">
        <v>2828</v>
      </c>
      <c r="C154" s="644" t="s">
        <v>4703</v>
      </c>
      <c r="D154" s="219" t="str">
        <f t="shared" si="2"/>
        <v>3rd currency of basket currencies</v>
      </c>
      <c r="E154" s="215"/>
      <c r="F154" s="644"/>
      <c r="G154" s="208" t="s">
        <v>3320</v>
      </c>
      <c r="H154" s="208" t="s">
        <v>3321</v>
      </c>
      <c r="I154" s="208" t="s">
        <v>7553</v>
      </c>
      <c r="J154" s="208" t="s">
        <v>3321</v>
      </c>
      <c r="K154" s="208" t="s">
        <v>3321</v>
      </c>
      <c r="L154" s="208" t="s">
        <v>4742</v>
      </c>
      <c r="M154" s="208" t="s">
        <v>421</v>
      </c>
      <c r="N154" s="208" t="s">
        <v>6696</v>
      </c>
      <c r="O154" s="208" t="s">
        <v>5657</v>
      </c>
      <c r="P154" s="208" t="s">
        <v>5939</v>
      </c>
    </row>
    <row r="155" spans="1:16" outlineLevel="1">
      <c r="A155" s="216" t="s">
        <v>2828</v>
      </c>
      <c r="D155" s="219" t="str">
        <f t="shared" si="2"/>
        <v>Сумма, на валюту</v>
      </c>
      <c r="E155" s="215"/>
      <c r="F155" s="215"/>
      <c r="G155" s="208" t="s">
        <v>4802</v>
      </c>
      <c r="H155" s="208" t="s">
        <v>3497</v>
      </c>
      <c r="I155" s="208" t="s">
        <v>3498</v>
      </c>
      <c r="J155" s="208" t="s">
        <v>3499</v>
      </c>
      <c r="K155" s="208" t="s">
        <v>3500</v>
      </c>
      <c r="L155" s="208" t="s">
        <v>4743</v>
      </c>
      <c r="M155" s="208" t="s">
        <v>3500</v>
      </c>
      <c r="N155" s="208" t="s">
        <v>6697</v>
      </c>
      <c r="O155" s="208" t="s">
        <v>5163</v>
      </c>
      <c r="P155" s="208" t="s">
        <v>5940</v>
      </c>
    </row>
    <row r="156" spans="1:16" outlineLevel="1">
      <c r="A156" s="216" t="s">
        <v>2828</v>
      </c>
      <c r="D156" s="219" t="str">
        <f t="shared" si="2"/>
        <v>(в основной валюте Сметы)</v>
      </c>
      <c r="E156" s="215"/>
      <c r="F156" s="215"/>
      <c r="G156" s="208" t="s">
        <v>2187</v>
      </c>
      <c r="H156" s="208" t="s">
        <v>2189</v>
      </c>
      <c r="I156" s="208" t="s">
        <v>2191</v>
      </c>
      <c r="J156" s="208" t="s">
        <v>5556</v>
      </c>
      <c r="K156" s="208" t="s">
        <v>5578</v>
      </c>
      <c r="L156" s="208" t="s">
        <v>5425</v>
      </c>
      <c r="M156" s="208" t="s">
        <v>5578</v>
      </c>
      <c r="N156" s="208" t="s">
        <v>6698</v>
      </c>
      <c r="O156" s="208" t="s">
        <v>5164</v>
      </c>
      <c r="P156" s="208" t="s">
        <v>5941</v>
      </c>
    </row>
    <row r="157" spans="1:16" outlineLevel="1">
      <c r="A157" s="216" t="s">
        <v>2828</v>
      </c>
      <c r="D157" s="219" t="str">
        <f t="shared" si="2"/>
        <v>(в указанной валюте)</v>
      </c>
      <c r="E157" s="215"/>
      <c r="F157" s="215"/>
      <c r="G157" s="208" t="s">
        <v>2188</v>
      </c>
      <c r="H157" s="208" t="s">
        <v>2190</v>
      </c>
      <c r="I157" s="208" t="s">
        <v>2192</v>
      </c>
      <c r="J157" s="208" t="s">
        <v>5557</v>
      </c>
      <c r="K157" s="208" t="s">
        <v>5579</v>
      </c>
      <c r="L157" s="208" t="s">
        <v>5426</v>
      </c>
      <c r="M157" s="208" t="s">
        <v>5579</v>
      </c>
      <c r="N157" s="208" t="s">
        <v>6699</v>
      </c>
      <c r="O157" s="208" t="s">
        <v>5658</v>
      </c>
      <c r="P157" s="208" t="s">
        <v>5942</v>
      </c>
    </row>
    <row r="158" spans="1:16" outlineLevel="1">
      <c r="A158" s="216" t="s">
        <v>2828</v>
      </c>
      <c r="D158" s="219" t="str">
        <f t="shared" si="2"/>
        <v>Обменный курс для перевода в валюту Сметы</v>
      </c>
      <c r="E158" s="215"/>
      <c r="F158" s="215"/>
      <c r="G158" s="208" t="s">
        <v>2197</v>
      </c>
      <c r="H158" s="208" t="s">
        <v>2198</v>
      </c>
      <c r="I158" s="208" t="s">
        <v>7554</v>
      </c>
      <c r="J158" s="208" t="s">
        <v>5558</v>
      </c>
      <c r="K158" s="208" t="s">
        <v>5580</v>
      </c>
      <c r="L158" s="208" t="s">
        <v>5427</v>
      </c>
      <c r="M158" s="208" t="s">
        <v>5580</v>
      </c>
      <c r="N158" s="208" t="s">
        <v>6700</v>
      </c>
      <c r="O158" s="208" t="s">
        <v>5165</v>
      </c>
      <c r="P158" s="208" t="s">
        <v>5943</v>
      </c>
    </row>
    <row r="159" spans="1:16" s="222" customFormat="1">
      <c r="A159" s="221" t="s">
        <v>4961</v>
      </c>
      <c r="B159" s="434"/>
      <c r="D159" s="219">
        <f t="shared" si="2"/>
        <v>0</v>
      </c>
      <c r="G159" s="372"/>
      <c r="H159" s="372"/>
      <c r="I159" s="372"/>
      <c r="J159" s="372"/>
      <c r="K159" s="372"/>
      <c r="L159" s="372"/>
      <c r="M159" s="372"/>
      <c r="N159" s="372"/>
      <c r="O159" s="372"/>
      <c r="P159" s="372"/>
    </row>
    <row r="160" spans="1:16" outlineLevel="1">
      <c r="A160" s="216" t="s">
        <v>3045</v>
      </c>
      <c r="D160" s="219" t="str">
        <f t="shared" ref="D160:D223" si="3">INDEX(G160:Q160,,$F$2)</f>
        <v>ТАБЛИЦА N°2 : КАЛЬКУЛЯЦИЯ СТОИМОСТИ МАТЕРИАЛОВ, КОМПЛЕКТУЮЩИХ И ЗАКУПАЕМОЙ ОБРАБОТКИ</v>
      </c>
      <c r="G160" s="208" t="s">
        <v>2487</v>
      </c>
      <c r="H160" s="208" t="s">
        <v>2390</v>
      </c>
      <c r="I160" s="208" t="s">
        <v>1712</v>
      </c>
      <c r="J160" s="208" t="s">
        <v>2985</v>
      </c>
      <c r="K160" s="208" t="s">
        <v>3902</v>
      </c>
      <c r="L160" s="208" t="s">
        <v>5428</v>
      </c>
      <c r="M160" s="208" t="s">
        <v>3902</v>
      </c>
      <c r="N160" s="208" t="s">
        <v>6701</v>
      </c>
      <c r="O160" s="208" t="s">
        <v>5096</v>
      </c>
      <c r="P160" s="208" t="s">
        <v>5944</v>
      </c>
    </row>
    <row r="161" spans="1:16" outlineLevel="1">
      <c r="A161" s="216" t="s">
        <v>3045</v>
      </c>
      <c r="D161" s="219" t="str">
        <f t="shared" si="3"/>
        <v>Синтез</v>
      </c>
      <c r="G161" s="216" t="s">
        <v>4393</v>
      </c>
      <c r="H161" s="216" t="s">
        <v>4392</v>
      </c>
      <c r="I161" s="216" t="s">
        <v>1713</v>
      </c>
      <c r="J161" s="216" t="s">
        <v>2831</v>
      </c>
      <c r="K161" s="216" t="s">
        <v>3903</v>
      </c>
      <c r="L161" s="216" t="s">
        <v>1227</v>
      </c>
      <c r="M161" s="216" t="s">
        <v>3903</v>
      </c>
      <c r="N161" s="216" t="s">
        <v>6702</v>
      </c>
      <c r="O161" s="216" t="s">
        <v>5659</v>
      </c>
      <c r="P161" s="216" t="s">
        <v>5945</v>
      </c>
    </row>
    <row r="162" spans="1:16" outlineLevel="1">
      <c r="A162" s="216" t="s">
        <v>3045</v>
      </c>
      <c r="D162" s="219" t="str">
        <f t="shared" si="3"/>
        <v>Локальный</v>
      </c>
      <c r="G162" s="208" t="s">
        <v>574</v>
      </c>
      <c r="H162" s="208" t="s">
        <v>574</v>
      </c>
      <c r="I162" s="208" t="s">
        <v>574</v>
      </c>
      <c r="J162" s="208" t="s">
        <v>2832</v>
      </c>
      <c r="K162" s="208" t="s">
        <v>574</v>
      </c>
      <c r="L162" s="208" t="s">
        <v>2714</v>
      </c>
      <c r="M162" s="208" t="s">
        <v>574</v>
      </c>
      <c r="N162" s="208" t="s">
        <v>6703</v>
      </c>
      <c r="O162" s="208" t="s">
        <v>5660</v>
      </c>
      <c r="P162" s="208" t="s">
        <v>574</v>
      </c>
    </row>
    <row r="163" spans="1:16" outlineLevel="1">
      <c r="A163" s="216" t="s">
        <v>3045</v>
      </c>
      <c r="D163" s="219" t="str">
        <f t="shared" si="3"/>
        <v>Импортный</v>
      </c>
      <c r="G163" s="208" t="s">
        <v>575</v>
      </c>
      <c r="H163" s="208" t="s">
        <v>575</v>
      </c>
      <c r="I163" s="208" t="s">
        <v>575</v>
      </c>
      <c r="J163" s="208" t="s">
        <v>2833</v>
      </c>
      <c r="K163" s="208" t="s">
        <v>3904</v>
      </c>
      <c r="L163" s="208" t="s">
        <v>2715</v>
      </c>
      <c r="M163" s="208" t="s">
        <v>3904</v>
      </c>
      <c r="N163" s="208" t="s">
        <v>6704</v>
      </c>
      <c r="O163" s="208" t="s">
        <v>5661</v>
      </c>
      <c r="P163" s="208" t="s">
        <v>5946</v>
      </c>
    </row>
    <row r="164" spans="1:16" outlineLevel="1">
      <c r="A164" s="216" t="s">
        <v>3045</v>
      </c>
      <c r="D164" s="219" t="str">
        <f t="shared" si="3"/>
        <v>В1 - тип закупки (М - материал/К - комплектующее/ С - аутсорсинг</v>
      </c>
      <c r="G164" s="376" t="s">
        <v>756</v>
      </c>
      <c r="H164" s="376" t="s">
        <v>2040</v>
      </c>
      <c r="I164" s="376" t="s">
        <v>1714</v>
      </c>
      <c r="J164" s="376" t="s">
        <v>2</v>
      </c>
      <c r="K164" s="376" t="s">
        <v>767</v>
      </c>
      <c r="L164" s="376" t="s">
        <v>5429</v>
      </c>
      <c r="M164" s="376" t="s">
        <v>767</v>
      </c>
      <c r="N164" s="376" t="s">
        <v>6705</v>
      </c>
      <c r="O164" s="376" t="s">
        <v>5662</v>
      </c>
      <c r="P164" s="376" t="s">
        <v>5947</v>
      </c>
    </row>
    <row r="165" spans="1:16" outlineLevel="1">
      <c r="A165" s="216" t="s">
        <v>3045</v>
      </c>
      <c r="D165" s="219" t="str">
        <f t="shared" si="3"/>
        <v>В2 - Наименование закупки</v>
      </c>
      <c r="G165" s="376" t="s">
        <v>1342</v>
      </c>
      <c r="H165" s="376" t="s">
        <v>757</v>
      </c>
      <c r="I165" s="376" t="s">
        <v>2642</v>
      </c>
      <c r="J165" s="376" t="s">
        <v>3</v>
      </c>
      <c r="K165" s="376" t="s">
        <v>768</v>
      </c>
      <c r="L165" s="376" t="s">
        <v>5430</v>
      </c>
      <c r="M165" s="376" t="s">
        <v>768</v>
      </c>
      <c r="N165" s="376" t="s">
        <v>6706</v>
      </c>
      <c r="O165" s="376" t="s">
        <v>5663</v>
      </c>
      <c r="P165" s="376" t="s">
        <v>5948</v>
      </c>
    </row>
    <row r="166" spans="1:16" outlineLevel="1">
      <c r="A166" s="216" t="s">
        <v>3045</v>
      </c>
      <c r="D166" s="219" t="str">
        <f t="shared" si="3"/>
        <v>B2.3 - Наименование изготовляемой детали</v>
      </c>
      <c r="G166" s="390" t="s">
        <v>1781</v>
      </c>
      <c r="H166" s="390" t="s">
        <v>1876</v>
      </c>
      <c r="I166" s="390" t="s">
        <v>2643</v>
      </c>
      <c r="J166" s="390" t="s">
        <v>1877</v>
      </c>
      <c r="K166" s="390" t="s">
        <v>769</v>
      </c>
      <c r="L166" s="390" t="s">
        <v>5431</v>
      </c>
      <c r="M166" s="390" t="s">
        <v>769</v>
      </c>
      <c r="N166" s="390" t="s">
        <v>6707</v>
      </c>
      <c r="O166" s="390" t="s">
        <v>5664</v>
      </c>
      <c r="P166" s="390" t="s">
        <v>5949</v>
      </c>
    </row>
    <row r="167" spans="1:16" outlineLevel="1">
      <c r="A167" s="216" t="s">
        <v>3045</v>
      </c>
      <c r="D167" s="219" t="str">
        <f t="shared" si="3"/>
        <v>B3 - кол. деталей в конечном изделии</v>
      </c>
      <c r="G167" s="390" t="s">
        <v>4536</v>
      </c>
      <c r="H167" s="390" t="s">
        <v>4962</v>
      </c>
      <c r="I167" s="390" t="s">
        <v>1715</v>
      </c>
      <c r="J167" s="390" t="s">
        <v>2986</v>
      </c>
      <c r="K167" s="390" t="s">
        <v>770</v>
      </c>
      <c r="L167" s="390" t="s">
        <v>2716</v>
      </c>
      <c r="M167" s="390" t="s">
        <v>770</v>
      </c>
      <c r="N167" s="390" t="s">
        <v>6708</v>
      </c>
      <c r="O167" s="390" t="s">
        <v>5097</v>
      </c>
      <c r="P167" s="390" t="s">
        <v>5950</v>
      </c>
    </row>
    <row r="168" spans="1:16" outlineLevel="1">
      <c r="A168" s="216" t="s">
        <v>3045</v>
      </c>
      <c r="D168" s="219" t="str">
        <f t="shared" si="3"/>
        <v>B4 - Страна закупки</v>
      </c>
      <c r="G168" s="390" t="s">
        <v>1782</v>
      </c>
      <c r="H168" s="390" t="s">
        <v>758</v>
      </c>
      <c r="I168" s="390" t="s">
        <v>1716</v>
      </c>
      <c r="J168" s="390" t="s">
        <v>1878</v>
      </c>
      <c r="K168" s="390" t="s">
        <v>771</v>
      </c>
      <c r="L168" s="390" t="s">
        <v>2717</v>
      </c>
      <c r="M168" s="390" t="s">
        <v>771</v>
      </c>
      <c r="N168" s="390" t="s">
        <v>6709</v>
      </c>
      <c r="O168" s="390" t="s">
        <v>5665</v>
      </c>
      <c r="P168" s="390" t="s">
        <v>5951</v>
      </c>
    </row>
    <row r="169" spans="1:16" outlineLevel="1">
      <c r="A169" s="216" t="s">
        <v>3045</v>
      </c>
      <c r="D169" s="219" t="str">
        <f t="shared" si="3"/>
        <v>B5 - цена в денежной единице закупки</v>
      </c>
      <c r="G169" s="390" t="s">
        <v>1783</v>
      </c>
      <c r="H169" s="390" t="s">
        <v>759</v>
      </c>
      <c r="I169" s="390" t="s">
        <v>1853</v>
      </c>
      <c r="J169" s="390" t="s">
        <v>1879</v>
      </c>
      <c r="K169" s="390" t="s">
        <v>772</v>
      </c>
      <c r="L169" s="390" t="s">
        <v>5432</v>
      </c>
      <c r="M169" s="390" t="s">
        <v>772</v>
      </c>
      <c r="N169" s="390" t="s">
        <v>6710</v>
      </c>
      <c r="O169" s="390" t="s">
        <v>5666</v>
      </c>
      <c r="P169" s="390" t="s">
        <v>5952</v>
      </c>
    </row>
    <row r="170" spans="1:16" outlineLevel="1">
      <c r="A170" s="216" t="s">
        <v>3045</v>
      </c>
      <c r="D170" s="219" t="str">
        <f t="shared" si="3"/>
        <v>B6 - Поставщик</v>
      </c>
      <c r="G170" s="390" t="s">
        <v>1784</v>
      </c>
      <c r="H170" s="390" t="s">
        <v>760</v>
      </c>
      <c r="I170" s="390" t="s">
        <v>1854</v>
      </c>
      <c r="J170" s="390" t="s">
        <v>1880</v>
      </c>
      <c r="K170" s="390" t="s">
        <v>773</v>
      </c>
      <c r="L170" s="390" t="s">
        <v>5433</v>
      </c>
      <c r="M170" s="390" t="s">
        <v>773</v>
      </c>
      <c r="N170" s="390" t="s">
        <v>6711</v>
      </c>
      <c r="O170" s="390" t="s">
        <v>5667</v>
      </c>
      <c r="P170" s="390" t="s">
        <v>5953</v>
      </c>
    </row>
    <row r="171" spans="1:16" outlineLevel="1">
      <c r="A171" s="216" t="s">
        <v>3045</v>
      </c>
      <c r="D171" s="219" t="str">
        <f t="shared" si="3"/>
        <v>B7 - Расход материала (с учетом потерь)</v>
      </c>
      <c r="G171" s="390" t="s">
        <v>1785</v>
      </c>
      <c r="H171" s="390" t="s">
        <v>761</v>
      </c>
      <c r="I171" s="390" t="s">
        <v>1235</v>
      </c>
      <c r="J171" s="390" t="s">
        <v>1881</v>
      </c>
      <c r="K171" s="390" t="s">
        <v>774</v>
      </c>
      <c r="L171" s="390" t="s">
        <v>5434</v>
      </c>
      <c r="M171" s="390" t="s">
        <v>1077</v>
      </c>
      <c r="N171" s="390" t="s">
        <v>6712</v>
      </c>
      <c r="O171" s="390" t="s">
        <v>5668</v>
      </c>
      <c r="P171" s="390" t="s">
        <v>5954</v>
      </c>
    </row>
    <row r="172" spans="1:16" outlineLevel="1">
      <c r="A172" s="216" t="s">
        <v>3045</v>
      </c>
      <c r="D172" s="219" t="str">
        <f t="shared" si="3"/>
        <v>B8 - Чистый вес материала на деталь</v>
      </c>
      <c r="G172" s="390" t="s">
        <v>1786</v>
      </c>
      <c r="H172" s="390" t="s">
        <v>897</v>
      </c>
      <c r="I172" s="390" t="s">
        <v>1587</v>
      </c>
      <c r="J172" s="390" t="s">
        <v>1150</v>
      </c>
      <c r="K172" s="390" t="s">
        <v>775</v>
      </c>
      <c r="L172" s="390" t="s">
        <v>5435</v>
      </c>
      <c r="M172" s="390" t="s">
        <v>775</v>
      </c>
      <c r="N172" s="390" t="s">
        <v>6713</v>
      </c>
      <c r="O172" s="390" t="s">
        <v>5669</v>
      </c>
      <c r="P172" s="390" t="s">
        <v>5955</v>
      </c>
    </row>
    <row r="173" spans="1:16" outlineLevel="1">
      <c r="A173" s="216" t="s">
        <v>3045</v>
      </c>
      <c r="D173" s="219" t="str">
        <f t="shared" si="3"/>
        <v>B9 - Обменный курс</v>
      </c>
      <c r="G173" s="390" t="s">
        <v>1787</v>
      </c>
      <c r="H173" s="390" t="s">
        <v>898</v>
      </c>
      <c r="I173" s="390" t="s">
        <v>316</v>
      </c>
      <c r="J173" s="390" t="s">
        <v>1151</v>
      </c>
      <c r="K173" s="390" t="s">
        <v>776</v>
      </c>
      <c r="L173" s="390" t="s">
        <v>2718</v>
      </c>
      <c r="M173" s="390" t="s">
        <v>776</v>
      </c>
      <c r="N173" s="390" t="s">
        <v>6714</v>
      </c>
      <c r="O173" s="390" t="s">
        <v>5670</v>
      </c>
      <c r="P173" s="390" t="s">
        <v>5956</v>
      </c>
    </row>
    <row r="174" spans="1:16" outlineLevel="1">
      <c r="A174" s="216" t="s">
        <v>3045</v>
      </c>
      <c r="D174" s="219" t="str">
        <f t="shared" si="3"/>
        <v>B10 - Сумма закупки</v>
      </c>
      <c r="G174" s="390" t="s">
        <v>1341</v>
      </c>
      <c r="H174" s="390" t="s">
        <v>899</v>
      </c>
      <c r="I174" s="390" t="s">
        <v>317</v>
      </c>
      <c r="J174" s="390" t="s">
        <v>1152</v>
      </c>
      <c r="K174" s="390" t="s">
        <v>777</v>
      </c>
      <c r="L174" s="390" t="s">
        <v>5436</v>
      </c>
      <c r="M174" s="390" t="s">
        <v>1078</v>
      </c>
      <c r="N174" s="390" t="s">
        <v>6715</v>
      </c>
      <c r="O174" s="390" t="s">
        <v>5671</v>
      </c>
      <c r="P174" s="390" t="s">
        <v>5957</v>
      </c>
    </row>
    <row r="175" spans="1:16" outlineLevel="1">
      <c r="A175" s="216" t="s">
        <v>3045</v>
      </c>
      <c r="D175" s="219" t="str">
        <f t="shared" si="3"/>
        <v>B11 - Затраты на закупку</v>
      </c>
      <c r="G175" s="390" t="s">
        <v>1354</v>
      </c>
      <c r="H175" s="390" t="s">
        <v>900</v>
      </c>
      <c r="I175" s="390" t="s">
        <v>318</v>
      </c>
      <c r="J175" s="390" t="s">
        <v>1153</v>
      </c>
      <c r="K175" s="390" t="s">
        <v>778</v>
      </c>
      <c r="L175" s="390" t="s">
        <v>5437</v>
      </c>
      <c r="M175" s="390" t="s">
        <v>778</v>
      </c>
      <c r="N175" s="390" t="s">
        <v>6716</v>
      </c>
      <c r="O175" s="390" t="s">
        <v>5672</v>
      </c>
      <c r="P175" s="390" t="s">
        <v>778</v>
      </c>
    </row>
    <row r="176" spans="1:16" outlineLevel="1">
      <c r="A176" s="216" t="s">
        <v>3045</v>
      </c>
      <c r="D176" s="219" t="str">
        <f t="shared" si="3"/>
        <v>B12 - Брак и ретушь</v>
      </c>
      <c r="G176" s="390" t="s">
        <v>1788</v>
      </c>
      <c r="H176" s="390" t="s">
        <v>1518</v>
      </c>
      <c r="I176" s="390" t="s">
        <v>319</v>
      </c>
      <c r="J176" s="390" t="s">
        <v>1154</v>
      </c>
      <c r="K176" s="390" t="s">
        <v>779</v>
      </c>
      <c r="L176" s="390" t="s">
        <v>5438</v>
      </c>
      <c r="M176" s="390" t="s">
        <v>1079</v>
      </c>
      <c r="N176" s="390" t="s">
        <v>6717</v>
      </c>
      <c r="O176" s="390" t="s">
        <v>5673</v>
      </c>
      <c r="P176" s="390" t="s">
        <v>5958</v>
      </c>
    </row>
    <row r="177" spans="1:16" outlineLevel="1">
      <c r="A177" s="216" t="s">
        <v>3045</v>
      </c>
      <c r="D177" s="219" t="str">
        <f t="shared" si="3"/>
        <v>B13.1 - Логистика</v>
      </c>
      <c r="G177" s="390" t="s">
        <v>3996</v>
      </c>
      <c r="H177" s="390" t="s">
        <v>1519</v>
      </c>
      <c r="I177" s="390" t="s">
        <v>320</v>
      </c>
      <c r="J177" s="390" t="s">
        <v>1155</v>
      </c>
      <c r="K177" s="390" t="s">
        <v>780</v>
      </c>
      <c r="L177" s="390" t="s">
        <v>3728</v>
      </c>
      <c r="M177" s="390" t="s">
        <v>1080</v>
      </c>
      <c r="N177" s="390" t="s">
        <v>6718</v>
      </c>
      <c r="O177" s="390" t="s">
        <v>5674</v>
      </c>
      <c r="P177" s="390" t="s">
        <v>5959</v>
      </c>
    </row>
    <row r="178" spans="1:16" outlineLevel="1">
      <c r="A178" s="216" t="s">
        <v>3045</v>
      </c>
      <c r="D178" s="219" t="str">
        <f t="shared" si="3"/>
        <v>В13.2 - Налоги и затраты на таможенное оформление</v>
      </c>
      <c r="G178" s="390" t="s">
        <v>3997</v>
      </c>
      <c r="H178" s="390" t="s">
        <v>1520</v>
      </c>
      <c r="I178" s="390" t="s">
        <v>321</v>
      </c>
      <c r="J178" s="390" t="s">
        <v>4</v>
      </c>
      <c r="K178" s="390" t="s">
        <v>781</v>
      </c>
      <c r="L178" s="390" t="s">
        <v>5439</v>
      </c>
      <c r="M178" s="390" t="s">
        <v>781</v>
      </c>
      <c r="N178" s="390" t="s">
        <v>6719</v>
      </c>
      <c r="O178" s="390" t="s">
        <v>5675</v>
      </c>
      <c r="P178" s="390" t="s">
        <v>5960</v>
      </c>
    </row>
    <row r="179" spans="1:16" outlineLevel="1">
      <c r="A179" s="216" t="s">
        <v>3045</v>
      </c>
      <c r="D179" s="219" t="str">
        <f t="shared" si="3"/>
        <v>В13.3 - Таможенные пошлины</v>
      </c>
      <c r="G179" s="390" t="s">
        <v>3998</v>
      </c>
      <c r="H179" s="390" t="s">
        <v>1521</v>
      </c>
      <c r="I179" s="390" t="s">
        <v>2174</v>
      </c>
      <c r="J179" s="390" t="s">
        <v>5</v>
      </c>
      <c r="K179" s="390" t="s">
        <v>3998</v>
      </c>
      <c r="L179" s="390" t="s">
        <v>5440</v>
      </c>
      <c r="M179" s="390" t="s">
        <v>1081</v>
      </c>
      <c r="N179" s="390" t="s">
        <v>6720</v>
      </c>
      <c r="O179" s="390" t="s">
        <v>5676</v>
      </c>
      <c r="P179" s="390" t="s">
        <v>5961</v>
      </c>
    </row>
    <row r="180" spans="1:16" outlineLevel="1">
      <c r="A180" s="216" t="s">
        <v>3045</v>
      </c>
      <c r="D180" s="219" t="str">
        <f t="shared" si="3"/>
        <v>B14 - Итоговая стоимость в локальной денежной единице</v>
      </c>
      <c r="G180" s="390" t="s">
        <v>3999</v>
      </c>
      <c r="H180" s="390" t="s">
        <v>3999</v>
      </c>
      <c r="I180" s="390" t="s">
        <v>3999</v>
      </c>
      <c r="J180" s="390" t="s">
        <v>4864</v>
      </c>
      <c r="K180" s="390" t="s">
        <v>3999</v>
      </c>
      <c r="L180" s="390" t="s">
        <v>3729</v>
      </c>
      <c r="M180" s="390" t="s">
        <v>3999</v>
      </c>
      <c r="N180" s="390" t="s">
        <v>6721</v>
      </c>
      <c r="O180" s="390" t="s">
        <v>5677</v>
      </c>
      <c r="P180" s="390" t="s">
        <v>3999</v>
      </c>
    </row>
    <row r="181" spans="1:16" outlineLevel="1">
      <c r="A181" s="216" t="s">
        <v>3045</v>
      </c>
      <c r="D181" s="219" t="str">
        <f t="shared" si="3"/>
        <v>B15 - Запас на складе в кол-ве дней</v>
      </c>
      <c r="G181" s="376" t="s">
        <v>4000</v>
      </c>
      <c r="H181" s="376" t="s">
        <v>1522</v>
      </c>
      <c r="I181" s="376" t="s">
        <v>1130</v>
      </c>
      <c r="J181" s="376" t="s">
        <v>6</v>
      </c>
      <c r="K181" s="376" t="s">
        <v>782</v>
      </c>
      <c r="L181" s="376" t="s">
        <v>5441</v>
      </c>
      <c r="M181" s="376" t="s">
        <v>782</v>
      </c>
      <c r="N181" s="376" t="s">
        <v>6722</v>
      </c>
      <c r="O181" s="376" t="s">
        <v>5678</v>
      </c>
      <c r="P181" s="376" t="s">
        <v>5962</v>
      </c>
    </row>
    <row r="182" spans="1:16" outlineLevel="1">
      <c r="A182" s="216" t="s">
        <v>3045</v>
      </c>
      <c r="D182" s="219" t="str">
        <f t="shared" si="3"/>
        <v>B16 - Реализация отходов</v>
      </c>
      <c r="G182" s="376" t="s">
        <v>4001</v>
      </c>
      <c r="H182" s="376" t="s">
        <v>3307</v>
      </c>
      <c r="I182" s="376" t="s">
        <v>1131</v>
      </c>
      <c r="J182" s="376" t="s">
        <v>7</v>
      </c>
      <c r="K182" s="376" t="s">
        <v>783</v>
      </c>
      <c r="L182" s="376" t="s">
        <v>3730</v>
      </c>
      <c r="M182" s="376" t="s">
        <v>783</v>
      </c>
      <c r="N182" s="376" t="s">
        <v>5069</v>
      </c>
      <c r="O182" s="376" t="s">
        <v>5679</v>
      </c>
      <c r="P182" s="376" t="s">
        <v>5963</v>
      </c>
    </row>
    <row r="183" spans="1:16" outlineLevel="1">
      <c r="A183" s="216" t="s">
        <v>3045</v>
      </c>
      <c r="D183" s="219" t="str">
        <f t="shared" si="3"/>
        <v>Выбрать тип закупки в списке</v>
      </c>
      <c r="G183" s="208" t="s">
        <v>573</v>
      </c>
      <c r="H183" s="208" t="s">
        <v>3308</v>
      </c>
      <c r="I183" s="208" t="s">
        <v>2175</v>
      </c>
      <c r="J183" s="208" t="s">
        <v>3399</v>
      </c>
      <c r="K183" s="208" t="s">
        <v>784</v>
      </c>
      <c r="L183" s="208" t="s">
        <v>3331</v>
      </c>
      <c r="M183" s="208" t="s">
        <v>784</v>
      </c>
      <c r="N183" s="208" t="s">
        <v>6723</v>
      </c>
      <c r="O183" s="208" t="s">
        <v>5166</v>
      </c>
      <c r="P183" s="208" t="s">
        <v>5964</v>
      </c>
    </row>
    <row r="184" spans="1:16" outlineLevel="1">
      <c r="A184" s="216" t="s">
        <v>3045</v>
      </c>
      <c r="D184" s="219" t="str">
        <f t="shared" si="3"/>
        <v>В2.1 Название + коммерческий номер</v>
      </c>
      <c r="G184" s="208" t="s">
        <v>1779</v>
      </c>
      <c r="H184" s="208" t="s">
        <v>3309</v>
      </c>
      <c r="I184" s="208" t="s">
        <v>2176</v>
      </c>
      <c r="J184" s="208" t="s">
        <v>3400</v>
      </c>
      <c r="K184" s="208" t="s">
        <v>785</v>
      </c>
      <c r="L184" s="208" t="s">
        <v>5442</v>
      </c>
      <c r="M184" s="208" t="s">
        <v>785</v>
      </c>
      <c r="N184" s="208" t="s">
        <v>6724</v>
      </c>
      <c r="O184" s="208" t="s">
        <v>5680</v>
      </c>
      <c r="P184" s="208" t="s">
        <v>5965</v>
      </c>
    </row>
    <row r="185" spans="1:16" outlineLevel="1">
      <c r="A185" s="216" t="s">
        <v>3045</v>
      </c>
      <c r="D185" s="219" t="str">
        <f t="shared" si="3"/>
        <v>В2.2 Таможенный код</v>
      </c>
      <c r="G185" s="208" t="s">
        <v>1780</v>
      </c>
      <c r="H185" s="208" t="s">
        <v>3310</v>
      </c>
      <c r="I185" s="208" t="s">
        <v>2177</v>
      </c>
      <c r="J185" s="208" t="s">
        <v>3401</v>
      </c>
      <c r="K185" s="208" t="s">
        <v>786</v>
      </c>
      <c r="L185" s="208" t="s">
        <v>5443</v>
      </c>
      <c r="M185" s="208" t="s">
        <v>786</v>
      </c>
      <c r="N185" s="208" t="s">
        <v>6725</v>
      </c>
      <c r="O185" s="208" t="s">
        <v>5681</v>
      </c>
      <c r="P185" s="208" t="s">
        <v>5966</v>
      </c>
    </row>
    <row r="186" spans="1:16" outlineLevel="1">
      <c r="A186" s="216" t="s">
        <v>3045</v>
      </c>
      <c r="D186" s="219" t="str">
        <f t="shared" si="3"/>
        <v>Цена</v>
      </c>
      <c r="G186" s="208" t="s">
        <v>1343</v>
      </c>
      <c r="H186" s="208" t="s">
        <v>1350</v>
      </c>
      <c r="I186" s="208" t="s">
        <v>1351</v>
      </c>
      <c r="J186" s="208" t="s">
        <v>3277</v>
      </c>
      <c r="K186" s="208" t="s">
        <v>787</v>
      </c>
      <c r="L186" s="208" t="s">
        <v>5444</v>
      </c>
      <c r="M186" s="208" t="s">
        <v>787</v>
      </c>
      <c r="N186" s="208" t="s">
        <v>6726</v>
      </c>
      <c r="O186" s="208" t="s">
        <v>5167</v>
      </c>
      <c r="P186" s="208" t="s">
        <v>5967</v>
      </c>
    </row>
    <row r="187" spans="1:16" outlineLevel="1">
      <c r="A187" s="216" t="s">
        <v>3045</v>
      </c>
      <c r="D187" s="219" t="str">
        <f t="shared" si="3"/>
        <v>денежная единица</v>
      </c>
      <c r="G187" s="208" t="s">
        <v>1344</v>
      </c>
      <c r="H187" s="208" t="s">
        <v>1349</v>
      </c>
      <c r="I187" s="208" t="s">
        <v>1352</v>
      </c>
      <c r="J187" s="208" t="s">
        <v>3402</v>
      </c>
      <c r="K187" s="208" t="s">
        <v>788</v>
      </c>
      <c r="L187" s="208" t="s">
        <v>3332</v>
      </c>
      <c r="M187" s="208" t="s">
        <v>788</v>
      </c>
      <c r="N187" s="208" t="s">
        <v>6727</v>
      </c>
      <c r="O187" s="208" t="s">
        <v>5152</v>
      </c>
      <c r="P187" s="208" t="s">
        <v>5968</v>
      </c>
    </row>
    <row r="188" spans="1:16" outlineLevel="1">
      <c r="A188" s="216" t="s">
        <v>3045</v>
      </c>
      <c r="D188" s="219" t="str">
        <f t="shared" si="3"/>
        <v>единица</v>
      </c>
      <c r="G188" s="208" t="s">
        <v>1345</v>
      </c>
      <c r="H188" s="208" t="s">
        <v>1348</v>
      </c>
      <c r="I188" s="208" t="s">
        <v>1353</v>
      </c>
      <c r="J188" s="208" t="s">
        <v>3403</v>
      </c>
      <c r="K188" s="208" t="s">
        <v>789</v>
      </c>
      <c r="L188" s="208" t="s">
        <v>5445</v>
      </c>
      <c r="M188" s="208" t="s">
        <v>789</v>
      </c>
      <c r="N188" s="208" t="s">
        <v>6728</v>
      </c>
      <c r="O188" s="208" t="s">
        <v>5168</v>
      </c>
      <c r="P188" s="208" t="s">
        <v>5969</v>
      </c>
    </row>
    <row r="189" spans="1:16" outlineLevel="1">
      <c r="A189" s="216" t="s">
        <v>3045</v>
      </c>
      <c r="D189" s="219" t="str">
        <f t="shared" si="3"/>
        <v>Срок действия</v>
      </c>
      <c r="G189" s="208" t="s">
        <v>2005</v>
      </c>
      <c r="H189" s="208" t="s">
        <v>1759</v>
      </c>
      <c r="I189" s="208" t="s">
        <v>2178</v>
      </c>
      <c r="J189" s="208" t="s">
        <v>3404</v>
      </c>
      <c r="K189" s="208" t="s">
        <v>790</v>
      </c>
      <c r="L189" s="208" t="s">
        <v>3933</v>
      </c>
      <c r="M189" s="208" t="s">
        <v>790</v>
      </c>
      <c r="N189" s="208" t="s">
        <v>6729</v>
      </c>
      <c r="O189" s="208" t="s">
        <v>5169</v>
      </c>
      <c r="P189" s="208" t="s">
        <v>5970</v>
      </c>
    </row>
    <row r="190" spans="1:16" outlineLevel="1">
      <c r="A190" s="216" t="s">
        <v>3045</v>
      </c>
      <c r="D190" s="219" t="str">
        <f t="shared" si="3"/>
        <v>Расход/количество</v>
      </c>
      <c r="G190" s="208" t="s">
        <v>1346</v>
      </c>
      <c r="H190" s="208" t="s">
        <v>1347</v>
      </c>
      <c r="I190" s="208" t="s">
        <v>4943</v>
      </c>
      <c r="J190" s="208" t="s">
        <v>3405</v>
      </c>
      <c r="K190" s="208" t="s">
        <v>2284</v>
      </c>
      <c r="L190" s="208" t="s">
        <v>3934</v>
      </c>
      <c r="M190" s="208" t="s">
        <v>2284</v>
      </c>
      <c r="N190" s="208" t="s">
        <v>6730</v>
      </c>
      <c r="O190" s="208" t="s">
        <v>5170</v>
      </c>
      <c r="P190" s="208" t="s">
        <v>5864</v>
      </c>
    </row>
    <row r="191" spans="1:16" outlineLevel="1">
      <c r="A191" s="216" t="s">
        <v>3045</v>
      </c>
      <c r="D191" s="219" t="str">
        <f t="shared" si="3"/>
        <v>цена за единицу</v>
      </c>
      <c r="G191" s="208" t="s">
        <v>3209</v>
      </c>
      <c r="H191" s="208" t="s">
        <v>529</v>
      </c>
      <c r="I191" s="208" t="s">
        <v>1284</v>
      </c>
      <c r="J191" s="208" t="s">
        <v>1808</v>
      </c>
      <c r="K191" s="208" t="s">
        <v>792</v>
      </c>
      <c r="L191" s="208" t="s">
        <v>3936</v>
      </c>
      <c r="M191" s="208" t="s">
        <v>792</v>
      </c>
      <c r="N191" s="208" t="s">
        <v>6731</v>
      </c>
      <c r="O191" s="208" t="s">
        <v>5171</v>
      </c>
      <c r="P191" s="208" t="s">
        <v>5971</v>
      </c>
    </row>
    <row r="192" spans="1:16" outlineLevel="1">
      <c r="A192" s="216" t="s">
        <v>3045</v>
      </c>
      <c r="D192" s="219" t="str">
        <f t="shared" si="3"/>
        <v>B17 - Склад по незавершенному пр-ву, дни</v>
      </c>
      <c r="G192" s="208" t="s">
        <v>4002</v>
      </c>
      <c r="H192" s="208" t="s">
        <v>3311</v>
      </c>
      <c r="I192" s="208" t="s">
        <v>2181</v>
      </c>
      <c r="J192" s="208" t="s">
        <v>4865</v>
      </c>
      <c r="K192" s="208" t="s">
        <v>1140</v>
      </c>
      <c r="L192" s="208" t="s">
        <v>5446</v>
      </c>
      <c r="M192" s="208" t="s">
        <v>1082</v>
      </c>
      <c r="N192" s="208" t="s">
        <v>6732</v>
      </c>
      <c r="O192" s="208" t="s">
        <v>5682</v>
      </c>
      <c r="P192" s="208" t="s">
        <v>5972</v>
      </c>
    </row>
    <row r="193" spans="1:16" outlineLevel="1">
      <c r="A193" s="216" t="s">
        <v>3045</v>
      </c>
      <c r="D193" s="219" t="str">
        <f t="shared" si="3"/>
        <v>B18 - Склад готовой продукции, дни</v>
      </c>
      <c r="G193" s="208" t="s">
        <v>2232</v>
      </c>
      <c r="H193" s="208" t="s">
        <v>3312</v>
      </c>
      <c r="I193" s="208" t="s">
        <v>2749</v>
      </c>
      <c r="J193" s="208" t="s">
        <v>1809</v>
      </c>
      <c r="K193" s="208" t="s">
        <v>1141</v>
      </c>
      <c r="L193" s="208" t="s">
        <v>5447</v>
      </c>
      <c r="M193" s="208" t="s">
        <v>1141</v>
      </c>
      <c r="N193" s="208" t="s">
        <v>6733</v>
      </c>
      <c r="O193" s="208" t="s">
        <v>5683</v>
      </c>
      <c r="P193" s="208" t="s">
        <v>5973</v>
      </c>
    </row>
    <row r="194" spans="1:16" s="222" customFormat="1">
      <c r="A194" s="221" t="s">
        <v>3953</v>
      </c>
      <c r="B194" s="434"/>
      <c r="D194" s="219">
        <f t="shared" si="3"/>
        <v>0</v>
      </c>
      <c r="G194" s="224"/>
      <c r="H194" s="224"/>
      <c r="I194" s="224"/>
      <c r="J194" s="224"/>
      <c r="K194" s="224"/>
      <c r="L194" s="224"/>
      <c r="M194" s="224"/>
      <c r="N194" s="224"/>
      <c r="O194" s="224"/>
      <c r="P194" s="224"/>
    </row>
    <row r="195" spans="1:16" ht="11.25" customHeight="1" outlineLevel="1">
      <c r="A195" s="216" t="s">
        <v>2941</v>
      </c>
      <c r="D195" s="219" t="str">
        <f t="shared" si="3"/>
        <v>ТАБЛИЦА N°3 : ОПИСАНИЕ ПРОИЗВОДСТВЕННОГО ПРОЦЕССА (Добавленная стоимость)</v>
      </c>
      <c r="G195" s="208" t="s">
        <v>4541</v>
      </c>
      <c r="H195" s="208" t="s">
        <v>3239</v>
      </c>
      <c r="I195" s="208" t="s">
        <v>2750</v>
      </c>
      <c r="J195" s="208" t="s">
        <v>5559</v>
      </c>
      <c r="K195" s="208" t="s">
        <v>1142</v>
      </c>
      <c r="L195" s="208" t="s">
        <v>3937</v>
      </c>
      <c r="M195" s="208" t="s">
        <v>1142</v>
      </c>
      <c r="N195" s="208" t="s">
        <v>6734</v>
      </c>
      <c r="O195" s="208" t="s">
        <v>5098</v>
      </c>
      <c r="P195" s="208" t="s">
        <v>5974</v>
      </c>
    </row>
    <row r="196" spans="1:16" outlineLevel="1">
      <c r="A196" s="216" t="s">
        <v>2941</v>
      </c>
      <c r="D196" s="219" t="str">
        <f t="shared" si="3"/>
        <v>Номер операции</v>
      </c>
      <c r="G196" s="376" t="s">
        <v>95</v>
      </c>
      <c r="H196" s="376" t="s">
        <v>614</v>
      </c>
      <c r="I196" s="376" t="s">
        <v>2751</v>
      </c>
      <c r="J196" s="376" t="s">
        <v>1810</v>
      </c>
      <c r="K196" s="376" t="s">
        <v>1143</v>
      </c>
      <c r="L196" s="376" t="s">
        <v>3938</v>
      </c>
      <c r="M196" s="376" t="s">
        <v>1143</v>
      </c>
      <c r="N196" s="376" t="s">
        <v>6735</v>
      </c>
      <c r="O196" s="376" t="s">
        <v>5099</v>
      </c>
      <c r="P196" s="376" t="s">
        <v>5975</v>
      </c>
    </row>
    <row r="197" spans="1:16" outlineLevel="1">
      <c r="A197" s="216" t="s">
        <v>2941</v>
      </c>
      <c r="D197" s="219" t="str">
        <f t="shared" si="3"/>
        <v>Описание производственного поста</v>
      </c>
      <c r="G197" s="376" t="s">
        <v>4096</v>
      </c>
      <c r="H197" s="376" t="s">
        <v>3240</v>
      </c>
      <c r="I197" s="376" t="s">
        <v>2752</v>
      </c>
      <c r="J197" s="376" t="s">
        <v>1811</v>
      </c>
      <c r="K197" s="376" t="s">
        <v>1144</v>
      </c>
      <c r="L197" s="376" t="s">
        <v>5448</v>
      </c>
      <c r="M197" s="376" t="s">
        <v>1144</v>
      </c>
      <c r="N197" s="376" t="s">
        <v>6736</v>
      </c>
      <c r="O197" s="376" t="s">
        <v>5172</v>
      </c>
      <c r="P197" s="376" t="s">
        <v>5976</v>
      </c>
    </row>
    <row r="198" spans="1:16" outlineLevel="1">
      <c r="A198" s="216" t="s">
        <v>2941</v>
      </c>
      <c r="D198" s="219" t="str">
        <f t="shared" si="3"/>
        <v>Коэфф. выполнения операции</v>
      </c>
      <c r="G198" s="376" t="s">
        <v>650</v>
      </c>
      <c r="H198" s="376" t="s">
        <v>3271</v>
      </c>
      <c r="I198" s="376" t="s">
        <v>2753</v>
      </c>
      <c r="J198" s="376" t="s">
        <v>3278</v>
      </c>
      <c r="K198" s="376" t="s">
        <v>1145</v>
      </c>
      <c r="L198" s="376" t="s">
        <v>5449</v>
      </c>
      <c r="M198" s="376" t="s">
        <v>1145</v>
      </c>
      <c r="N198" s="376" t="s">
        <v>6737</v>
      </c>
      <c r="O198" s="376" t="s">
        <v>5100</v>
      </c>
      <c r="P198" s="376" t="s">
        <v>5977</v>
      </c>
    </row>
    <row r="199" spans="1:16" outlineLevel="1">
      <c r="A199" s="216" t="s">
        <v>2941</v>
      </c>
      <c r="D199" s="219" t="str">
        <f t="shared" si="3"/>
        <v>Название операции</v>
      </c>
      <c r="G199" s="376" t="s">
        <v>4542</v>
      </c>
      <c r="H199" s="376" t="s">
        <v>3272</v>
      </c>
      <c r="I199" s="376" t="s">
        <v>2754</v>
      </c>
      <c r="J199" s="376" t="s">
        <v>3279</v>
      </c>
      <c r="K199" s="376" t="s">
        <v>1146</v>
      </c>
      <c r="L199" s="376" t="s">
        <v>5450</v>
      </c>
      <c r="M199" s="376" t="s">
        <v>1146</v>
      </c>
      <c r="N199" s="376" t="s">
        <v>6738</v>
      </c>
      <c r="O199" s="376" t="s">
        <v>5101</v>
      </c>
      <c r="P199" s="376" t="s">
        <v>5978</v>
      </c>
    </row>
    <row r="200" spans="1:16" outlineLevel="1">
      <c r="A200" s="216" t="s">
        <v>2941</v>
      </c>
      <c r="D200" s="219" t="str">
        <f t="shared" si="3"/>
        <v>Оборудование</v>
      </c>
      <c r="G200" s="376" t="s">
        <v>4544</v>
      </c>
      <c r="H200" s="376" t="s">
        <v>346</v>
      </c>
      <c r="I200" s="376" t="s">
        <v>2755</v>
      </c>
      <c r="J200" s="376" t="s">
        <v>3280</v>
      </c>
      <c r="K200" s="376" t="s">
        <v>1147</v>
      </c>
      <c r="L200" s="376" t="s">
        <v>3939</v>
      </c>
      <c r="M200" s="376" t="s">
        <v>1147</v>
      </c>
      <c r="N200" s="376" t="s">
        <v>6561</v>
      </c>
      <c r="O200" s="376" t="s">
        <v>5102</v>
      </c>
      <c r="P200" s="376" t="s">
        <v>5979</v>
      </c>
    </row>
    <row r="201" spans="1:16" outlineLevel="1">
      <c r="A201" s="216" t="s">
        <v>2941</v>
      </c>
      <c r="D201" s="219" t="str">
        <f t="shared" si="3"/>
        <v>Наименование оборудования</v>
      </c>
      <c r="G201" s="376" t="s">
        <v>2355</v>
      </c>
      <c r="H201" s="376" t="s">
        <v>347</v>
      </c>
      <c r="I201" s="376" t="s">
        <v>2756</v>
      </c>
      <c r="J201" s="376" t="s">
        <v>3281</v>
      </c>
      <c r="K201" s="376" t="s">
        <v>1148</v>
      </c>
      <c r="L201" s="376" t="s">
        <v>3940</v>
      </c>
      <c r="M201" s="376" t="s">
        <v>1148</v>
      </c>
      <c r="N201" s="376" t="s">
        <v>6562</v>
      </c>
      <c r="O201" s="376" t="s">
        <v>5103</v>
      </c>
      <c r="P201" s="376" t="s">
        <v>5980</v>
      </c>
    </row>
    <row r="202" spans="1:16" outlineLevel="1">
      <c r="A202" s="216" t="s">
        <v>2941</v>
      </c>
      <c r="D202" s="219" t="str">
        <f t="shared" si="3"/>
        <v>Изготовитель оборудования</v>
      </c>
      <c r="G202" s="376" t="s">
        <v>2354</v>
      </c>
      <c r="H202" s="376" t="s">
        <v>348</v>
      </c>
      <c r="I202" s="376" t="s">
        <v>2757</v>
      </c>
      <c r="J202" s="376" t="s">
        <v>3282</v>
      </c>
      <c r="K202" s="376" t="s">
        <v>1149</v>
      </c>
      <c r="L202" s="376" t="s">
        <v>3941</v>
      </c>
      <c r="M202" s="376" t="s">
        <v>1149</v>
      </c>
      <c r="N202" s="376" t="s">
        <v>6563</v>
      </c>
      <c r="O202" s="376" t="s">
        <v>5104</v>
      </c>
      <c r="P202" s="376" t="s">
        <v>5981</v>
      </c>
    </row>
    <row r="203" spans="1:16" outlineLevel="1">
      <c r="A203" s="216" t="s">
        <v>2941</v>
      </c>
      <c r="D203" s="219" t="str">
        <f t="shared" si="3"/>
        <v>Тип оборудования:C = Общие производственные фонды; D = производственные фонды используемые на 100% для изготовления деталей Рено;SP = Специфическое оборудование для Renault</v>
      </c>
      <c r="G203" s="376" t="s">
        <v>4488</v>
      </c>
      <c r="H203" s="376" t="s">
        <v>4487</v>
      </c>
      <c r="I203" s="376" t="s">
        <v>2758</v>
      </c>
      <c r="J203" s="376" t="s">
        <v>2945</v>
      </c>
      <c r="K203" s="376" t="s">
        <v>3614</v>
      </c>
      <c r="L203" s="376" t="s">
        <v>5451</v>
      </c>
      <c r="M203" s="376" t="s">
        <v>1083</v>
      </c>
      <c r="N203" s="376" t="s">
        <v>6564</v>
      </c>
      <c r="O203" s="376" t="s">
        <v>5105</v>
      </c>
      <c r="P203" s="376" t="s">
        <v>5982</v>
      </c>
    </row>
    <row r="204" spans="1:16" outlineLevel="1">
      <c r="A204" s="216"/>
      <c r="D204" s="219" t="str">
        <f t="shared" si="3"/>
        <v>Production reference volume for specific depreciation</v>
      </c>
      <c r="G204" s="376" t="s">
        <v>4067</v>
      </c>
      <c r="H204" s="376" t="s">
        <v>439</v>
      </c>
      <c r="I204" s="376" t="s">
        <v>439</v>
      </c>
      <c r="J204" s="376" t="s">
        <v>439</v>
      </c>
      <c r="K204" s="376" t="s">
        <v>439</v>
      </c>
      <c r="L204" s="376" t="s">
        <v>5452</v>
      </c>
      <c r="M204" s="376" t="s">
        <v>1084</v>
      </c>
      <c r="N204" s="376" t="s">
        <v>6739</v>
      </c>
      <c r="O204" s="376" t="s">
        <v>5173</v>
      </c>
      <c r="P204" s="376" t="s">
        <v>5983</v>
      </c>
    </row>
    <row r="205" spans="1:16" outlineLevel="1">
      <c r="A205" s="216" t="s">
        <v>2941</v>
      </c>
      <c r="D205" s="219" t="str">
        <f t="shared" si="3"/>
        <v>Количество используемого оборудования</v>
      </c>
      <c r="G205" s="376" t="s">
        <v>4545</v>
      </c>
      <c r="H205" s="376" t="s">
        <v>438</v>
      </c>
      <c r="I205" s="376" t="s">
        <v>4198</v>
      </c>
      <c r="J205" s="376" t="s">
        <v>560</v>
      </c>
      <c r="K205" s="376" t="s">
        <v>3615</v>
      </c>
      <c r="L205" s="376" t="s">
        <v>5453</v>
      </c>
      <c r="M205" s="376" t="s">
        <v>3615</v>
      </c>
      <c r="N205" s="376" t="s">
        <v>6565</v>
      </c>
      <c r="O205" s="376" t="s">
        <v>5106</v>
      </c>
      <c r="P205" s="376" t="s">
        <v>5984</v>
      </c>
    </row>
    <row r="206" spans="1:16" outlineLevel="1">
      <c r="A206" s="216" t="s">
        <v>2941</v>
      </c>
      <c r="D206" s="219" t="str">
        <f t="shared" si="3"/>
        <v>Инвестиции в единицу оборудования :</v>
      </c>
      <c r="G206" s="376" t="s">
        <v>4387</v>
      </c>
      <c r="H206" s="376" t="s">
        <v>440</v>
      </c>
      <c r="I206" s="376" t="s">
        <v>4199</v>
      </c>
      <c r="J206" s="376" t="s">
        <v>4705</v>
      </c>
      <c r="K206" s="376" t="s">
        <v>3616</v>
      </c>
      <c r="L206" s="376" t="s">
        <v>5454</v>
      </c>
      <c r="M206" s="376" t="s">
        <v>3616</v>
      </c>
      <c r="N206" s="376" t="s">
        <v>6566</v>
      </c>
      <c r="O206" s="376" t="s">
        <v>5107</v>
      </c>
      <c r="P206" s="376" t="s">
        <v>5985</v>
      </c>
    </row>
    <row r="207" spans="1:16" outlineLevel="1">
      <c r="A207" s="216" t="s">
        <v>2941</v>
      </c>
      <c r="D207" s="219" t="str">
        <f t="shared" si="3"/>
        <v>стоимость закупки и установки оборудования</v>
      </c>
      <c r="G207" s="376" t="s">
        <v>2858</v>
      </c>
      <c r="H207" s="376" t="s">
        <v>3501</v>
      </c>
      <c r="I207" s="376" t="s">
        <v>3502</v>
      </c>
      <c r="J207" s="376" t="s">
        <v>350</v>
      </c>
      <c r="K207" s="376" t="s">
        <v>3503</v>
      </c>
      <c r="L207" s="376" t="s">
        <v>5455</v>
      </c>
      <c r="M207" s="376" t="s">
        <v>3503</v>
      </c>
      <c r="N207" s="376" t="s">
        <v>6740</v>
      </c>
      <c r="O207" s="376" t="s">
        <v>5109</v>
      </c>
      <c r="P207" s="376" t="s">
        <v>5986</v>
      </c>
    </row>
    <row r="208" spans="1:16" outlineLevel="1">
      <c r="A208" s="216" t="s">
        <v>2941</v>
      </c>
      <c r="D208" s="219" t="str">
        <f t="shared" si="3"/>
        <v>валюта закупки оборудования</v>
      </c>
      <c r="G208" s="376" t="s">
        <v>1355</v>
      </c>
      <c r="H208" s="376" t="s">
        <v>868</v>
      </c>
      <c r="I208" s="376" t="s">
        <v>869</v>
      </c>
      <c r="J208" s="376" t="s">
        <v>1777</v>
      </c>
      <c r="K208" s="376" t="s">
        <v>3617</v>
      </c>
      <c r="L208" s="376" t="s">
        <v>5456</v>
      </c>
      <c r="M208" s="376" t="s">
        <v>3617</v>
      </c>
      <c r="N208" s="376" t="s">
        <v>6741</v>
      </c>
      <c r="O208" s="376" t="s">
        <v>5108</v>
      </c>
      <c r="P208" s="376" t="s">
        <v>5987</v>
      </c>
    </row>
    <row r="209" spans="1:16" outlineLevel="1">
      <c r="A209" s="216" t="s">
        <v>2941</v>
      </c>
      <c r="D209" s="219" t="str">
        <f t="shared" si="3"/>
        <v>дата закупки</v>
      </c>
      <c r="G209" s="376" t="s">
        <v>1356</v>
      </c>
      <c r="H209" s="376" t="s">
        <v>867</v>
      </c>
      <c r="I209" s="376" t="s">
        <v>870</v>
      </c>
      <c r="J209" s="376" t="s">
        <v>351</v>
      </c>
      <c r="K209" s="376" t="s">
        <v>3618</v>
      </c>
      <c r="L209" s="376" t="s">
        <v>5457</v>
      </c>
      <c r="M209" s="376" t="s">
        <v>3618</v>
      </c>
      <c r="N209" s="376" t="s">
        <v>6742</v>
      </c>
      <c r="O209" s="376" t="s">
        <v>5110</v>
      </c>
      <c r="P209" s="376" t="s">
        <v>5988</v>
      </c>
    </row>
    <row r="210" spans="1:16" outlineLevel="1">
      <c r="A210" s="216" t="s">
        <v>2941</v>
      </c>
      <c r="D210" s="219" t="str">
        <f t="shared" si="3"/>
        <v>возраст оборудования на дату закупки</v>
      </c>
      <c r="G210" s="376" t="s">
        <v>863</v>
      </c>
      <c r="H210" s="376" t="s">
        <v>866</v>
      </c>
      <c r="I210" s="376" t="s">
        <v>871</v>
      </c>
      <c r="J210" s="376" t="s">
        <v>352</v>
      </c>
      <c r="K210" s="376" t="s">
        <v>3619</v>
      </c>
      <c r="L210" s="376" t="s">
        <v>3942</v>
      </c>
      <c r="M210" s="376" t="s">
        <v>3619</v>
      </c>
      <c r="N210" s="376" t="s">
        <v>6743</v>
      </c>
      <c r="O210" s="376" t="s">
        <v>5111</v>
      </c>
      <c r="P210" s="376" t="s">
        <v>5989</v>
      </c>
    </row>
    <row r="211" spans="1:16" outlineLevel="1">
      <c r="A211" s="216" t="s">
        <v>2941</v>
      </c>
      <c r="D211" s="219" t="str">
        <f t="shared" si="3"/>
        <v>стоимость эквивалентного нового оборудования</v>
      </c>
      <c r="G211" s="377" t="s">
        <v>864</v>
      </c>
      <c r="H211" s="377" t="s">
        <v>865</v>
      </c>
      <c r="I211" s="377" t="s">
        <v>872</v>
      </c>
      <c r="J211" s="377" t="s">
        <v>353</v>
      </c>
      <c r="K211" s="377" t="s">
        <v>3620</v>
      </c>
      <c r="L211" s="377" t="s">
        <v>5458</v>
      </c>
      <c r="M211" s="377" t="s">
        <v>1085</v>
      </c>
      <c r="N211" s="377" t="s">
        <v>6744</v>
      </c>
      <c r="O211" s="377" t="s">
        <v>5112</v>
      </c>
      <c r="P211" s="377" t="s">
        <v>5990</v>
      </c>
    </row>
    <row r="212" spans="1:16" outlineLevel="1">
      <c r="A212" s="216" t="s">
        <v>2941</v>
      </c>
      <c r="D212" s="219" t="str">
        <f t="shared" si="3"/>
        <v>Срок амортизации (технический срок службы)</v>
      </c>
      <c r="G212" s="376" t="s">
        <v>4547</v>
      </c>
      <c r="H212" s="376" t="s">
        <v>441</v>
      </c>
      <c r="I212" s="376" t="s">
        <v>2132</v>
      </c>
      <c r="J212" s="376" t="s">
        <v>2600</v>
      </c>
      <c r="K212" s="376" t="s">
        <v>3621</v>
      </c>
      <c r="L212" s="376" t="s">
        <v>5459</v>
      </c>
      <c r="M212" s="376" t="s">
        <v>3621</v>
      </c>
      <c r="N212" s="376" t="s">
        <v>6745</v>
      </c>
      <c r="O212" s="376" t="s">
        <v>5113</v>
      </c>
      <c r="P212" s="376" t="s">
        <v>5991</v>
      </c>
    </row>
    <row r="213" spans="1:16" outlineLevel="1">
      <c r="A213" s="216" t="s">
        <v>2941</v>
      </c>
      <c r="D213" s="219" t="str">
        <f t="shared" si="3"/>
        <v>Количество операторов</v>
      </c>
      <c r="G213" s="376" t="s">
        <v>5059</v>
      </c>
      <c r="H213" s="376" t="s">
        <v>879</v>
      </c>
      <c r="I213" s="376" t="s">
        <v>2794</v>
      </c>
      <c r="J213" s="376" t="s">
        <v>188</v>
      </c>
      <c r="K213" s="376" t="s">
        <v>2795</v>
      </c>
      <c r="L213" s="376" t="s">
        <v>5460</v>
      </c>
      <c r="M213" s="376" t="s">
        <v>2795</v>
      </c>
      <c r="N213" s="376" t="s">
        <v>6746</v>
      </c>
      <c r="O213" s="376" t="s">
        <v>5114</v>
      </c>
      <c r="P213" s="376" t="s">
        <v>5992</v>
      </c>
    </row>
    <row r="214" spans="1:16" outlineLevel="1">
      <c r="A214" s="216" t="s">
        <v>2941</v>
      </c>
      <c r="D214" s="219" t="str">
        <f t="shared" si="3"/>
        <v>Коэффициент доп. рабочего времени (TSP) (%)</v>
      </c>
      <c r="G214" s="208" t="s">
        <v>2489</v>
      </c>
      <c r="H214" s="208" t="s">
        <v>442</v>
      </c>
      <c r="I214" s="208" t="s">
        <v>3978</v>
      </c>
      <c r="J214" s="208" t="s">
        <v>189</v>
      </c>
      <c r="K214" s="208" t="s">
        <v>3622</v>
      </c>
      <c r="L214" s="208" t="s">
        <v>5461</v>
      </c>
      <c r="M214" s="208" t="s">
        <v>3622</v>
      </c>
      <c r="N214" s="208" t="s">
        <v>6747</v>
      </c>
      <c r="O214" s="208" t="s">
        <v>5115</v>
      </c>
      <c r="P214" s="208" t="s">
        <v>5993</v>
      </c>
    </row>
    <row r="215" spans="1:16" outlineLevel="1">
      <c r="A215" s="216" t="s">
        <v>2941</v>
      </c>
      <c r="D215" s="219" t="str">
        <f t="shared" si="3"/>
        <v>Производительность рабочего места</v>
      </c>
      <c r="G215" s="208" t="s">
        <v>4097</v>
      </c>
      <c r="H215" s="208" t="s">
        <v>2596</v>
      </c>
      <c r="I215" s="208" t="s">
        <v>3979</v>
      </c>
      <c r="J215" s="208" t="s">
        <v>190</v>
      </c>
      <c r="K215" s="208" t="s">
        <v>2158</v>
      </c>
      <c r="L215" s="208" t="s">
        <v>5462</v>
      </c>
      <c r="M215" s="208" t="s">
        <v>2158</v>
      </c>
      <c r="N215" s="208" t="s">
        <v>6748</v>
      </c>
      <c r="O215" s="208" t="s">
        <v>5116</v>
      </c>
      <c r="P215" s="208" t="s">
        <v>5994</v>
      </c>
    </row>
    <row r="216" spans="1:16" outlineLevel="1">
      <c r="A216" s="216" t="s">
        <v>2941</v>
      </c>
      <c r="D216" s="219" t="str">
        <f t="shared" si="3"/>
        <v>Кол-во деталей за один цикл</v>
      </c>
      <c r="G216" s="208" t="s">
        <v>873</v>
      </c>
      <c r="H216" s="208" t="s">
        <v>2597</v>
      </c>
      <c r="I216" s="208" t="s">
        <v>3980</v>
      </c>
      <c r="J216" s="208" t="s">
        <v>4912</v>
      </c>
      <c r="K216" s="208" t="s">
        <v>3613</v>
      </c>
      <c r="L216" s="208" t="s">
        <v>3943</v>
      </c>
      <c r="M216" s="208" t="s">
        <v>3613</v>
      </c>
      <c r="N216" s="208" t="s">
        <v>6749</v>
      </c>
      <c r="O216" s="208" t="s">
        <v>5117</v>
      </c>
      <c r="P216" s="208" t="s">
        <v>5995</v>
      </c>
    </row>
    <row r="217" spans="1:16" outlineLevel="1">
      <c r="A217" s="216" t="s">
        <v>2941</v>
      </c>
      <c r="D217" s="219" t="str">
        <f t="shared" si="3"/>
        <v>Время цикла (сантиминута : 1 мин=100 сантиминут)</v>
      </c>
      <c r="G217" s="208" t="s">
        <v>1591</v>
      </c>
      <c r="H217" s="208" t="s">
        <v>1592</v>
      </c>
      <c r="I217" s="208" t="s">
        <v>3981</v>
      </c>
      <c r="J217" s="208" t="s">
        <v>4911</v>
      </c>
      <c r="K217" s="208" t="s">
        <v>1882</v>
      </c>
      <c r="L217" s="208" t="s">
        <v>5463</v>
      </c>
      <c r="M217" s="208" t="s">
        <v>1086</v>
      </c>
      <c r="N217" s="208" t="s">
        <v>6750</v>
      </c>
      <c r="O217" s="208" t="s">
        <v>5118</v>
      </c>
      <c r="P217" s="208" t="s">
        <v>5996</v>
      </c>
    </row>
    <row r="218" spans="1:16" outlineLevel="1">
      <c r="A218" s="216" t="s">
        <v>2941</v>
      </c>
      <c r="D218" s="219" t="str">
        <f t="shared" si="3"/>
        <v>Время технологического перерыва (мин)</v>
      </c>
      <c r="G218" s="208" t="s">
        <v>1992</v>
      </c>
      <c r="H218" s="208" t="s">
        <v>2598</v>
      </c>
      <c r="I218" s="208" t="s">
        <v>3982</v>
      </c>
      <c r="J218" s="208" t="s">
        <v>2730</v>
      </c>
      <c r="K218" s="208" t="s">
        <v>1883</v>
      </c>
      <c r="L218" s="208" t="s">
        <v>5464</v>
      </c>
      <c r="M218" s="208" t="s">
        <v>1883</v>
      </c>
      <c r="N218" s="208" t="s">
        <v>6751</v>
      </c>
      <c r="O218" s="208" t="s">
        <v>5119</v>
      </c>
      <c r="P218" s="208" t="s">
        <v>5997</v>
      </c>
    </row>
    <row r="219" spans="1:16" outlineLevel="1">
      <c r="A219" s="216" t="s">
        <v>2941</v>
      </c>
      <c r="D219" s="219" t="str">
        <f t="shared" si="3"/>
        <v>Кол-во деталей между 2-мя технологич. перерывами (дет.)</v>
      </c>
      <c r="G219" s="208" t="s">
        <v>874</v>
      </c>
      <c r="H219" s="208" t="s">
        <v>2599</v>
      </c>
      <c r="I219" s="208" t="s">
        <v>1254</v>
      </c>
      <c r="J219" s="208" t="s">
        <v>2731</v>
      </c>
      <c r="K219" s="208" t="s">
        <v>1884</v>
      </c>
      <c r="L219" s="208" t="s">
        <v>5465</v>
      </c>
      <c r="M219" s="208" t="s">
        <v>1957</v>
      </c>
      <c r="N219" s="208" t="s">
        <v>6752</v>
      </c>
      <c r="O219" s="208" t="s">
        <v>5120</v>
      </c>
      <c r="P219" s="208" t="s">
        <v>5998</v>
      </c>
    </row>
    <row r="220" spans="1:16" outlineLevel="1">
      <c r="A220" s="216" t="s">
        <v>2941</v>
      </c>
      <c r="D220" s="219" t="str">
        <f t="shared" si="3"/>
        <v>Макс. расчетная производительность (деталей в час)</v>
      </c>
      <c r="G220" s="208" t="s">
        <v>2292</v>
      </c>
      <c r="H220" s="208" t="s">
        <v>2949</v>
      </c>
      <c r="I220" s="208" t="s">
        <v>1255</v>
      </c>
      <c r="J220" s="208" t="s">
        <v>2732</v>
      </c>
      <c r="K220" s="208" t="s">
        <v>1885</v>
      </c>
      <c r="L220" s="208" t="s">
        <v>5466</v>
      </c>
      <c r="M220" s="208" t="s">
        <v>1885</v>
      </c>
      <c r="N220" s="208" t="s">
        <v>6753</v>
      </c>
      <c r="O220" s="208" t="s">
        <v>5121</v>
      </c>
      <c r="P220" s="208" t="s">
        <v>5999</v>
      </c>
    </row>
    <row r="221" spans="1:16" outlineLevel="1">
      <c r="A221" s="216" t="s">
        <v>2941</v>
      </c>
      <c r="D221" s="219" t="str">
        <f t="shared" si="3"/>
        <v>Время незапланированного простоя (%)</v>
      </c>
      <c r="G221" s="208" t="s">
        <v>645</v>
      </c>
      <c r="H221" s="208" t="s">
        <v>2950</v>
      </c>
      <c r="I221" s="208" t="s">
        <v>1256</v>
      </c>
      <c r="J221" s="208" t="s">
        <v>2733</v>
      </c>
      <c r="K221" s="208" t="s">
        <v>1886</v>
      </c>
      <c r="L221" s="208" t="s">
        <v>5467</v>
      </c>
      <c r="M221" s="208" t="s">
        <v>1958</v>
      </c>
      <c r="N221" s="208" t="s">
        <v>6754</v>
      </c>
      <c r="O221" s="208" t="s">
        <v>5122</v>
      </c>
      <c r="P221" s="208" t="s">
        <v>6000</v>
      </c>
    </row>
    <row r="222" spans="1:16" outlineLevel="1">
      <c r="A222" s="216" t="s">
        <v>2941</v>
      </c>
      <c r="D222" s="219" t="str">
        <f t="shared" si="3"/>
        <v>Время на смену производства (мин)</v>
      </c>
      <c r="G222" s="208" t="s">
        <v>2295</v>
      </c>
      <c r="H222" s="208" t="s">
        <v>4071</v>
      </c>
      <c r="I222" s="208" t="s">
        <v>1257</v>
      </c>
      <c r="J222" s="208" t="s">
        <v>2734</v>
      </c>
      <c r="K222" s="208" t="s">
        <v>1887</v>
      </c>
      <c r="L222" s="208" t="s">
        <v>5468</v>
      </c>
      <c r="M222" s="208" t="s">
        <v>1887</v>
      </c>
      <c r="N222" s="208" t="s">
        <v>6755</v>
      </c>
      <c r="O222" s="208" t="s">
        <v>5123</v>
      </c>
      <c r="P222" s="208" t="s">
        <v>6001</v>
      </c>
    </row>
    <row r="223" spans="1:16" outlineLevel="1">
      <c r="A223" s="216" t="s">
        <v>2941</v>
      </c>
      <c r="D223" s="219" t="str">
        <f t="shared" si="3"/>
        <v>Кол-во деталей за одну партию (если смена оснастки)</v>
      </c>
      <c r="G223" s="208" t="s">
        <v>646</v>
      </c>
      <c r="H223" s="208" t="s">
        <v>443</v>
      </c>
      <c r="I223" s="208" t="s">
        <v>1258</v>
      </c>
      <c r="J223" s="208" t="s">
        <v>2735</v>
      </c>
      <c r="K223" s="208" t="s">
        <v>1888</v>
      </c>
      <c r="L223" s="208" t="s">
        <v>5469</v>
      </c>
      <c r="M223" s="208" t="s">
        <v>1888</v>
      </c>
      <c r="N223" s="208" t="s">
        <v>6756</v>
      </c>
      <c r="O223" s="208" t="s">
        <v>5124</v>
      </c>
      <c r="P223" s="208" t="s">
        <v>6002</v>
      </c>
    </row>
    <row r="224" spans="1:16" outlineLevel="1">
      <c r="A224" s="216" t="s">
        <v>2941</v>
      </c>
      <c r="D224" s="219" t="str">
        <f t="shared" ref="D224:D287" si="4">INDEX(G224:Q224,,$F$2)</f>
        <v>Действительная произв. мощность (деталей в час)</v>
      </c>
      <c r="G224" s="208" t="s">
        <v>2298</v>
      </c>
      <c r="H224" s="208" t="s">
        <v>4090</v>
      </c>
      <c r="I224" s="208" t="s">
        <v>1259</v>
      </c>
      <c r="J224" s="208" t="s">
        <v>2736</v>
      </c>
      <c r="K224" s="208" t="s">
        <v>1889</v>
      </c>
      <c r="L224" s="208" t="s">
        <v>5470</v>
      </c>
      <c r="M224" s="208" t="s">
        <v>1889</v>
      </c>
      <c r="N224" s="208" t="s">
        <v>6757</v>
      </c>
      <c r="O224" s="208" t="s">
        <v>5125</v>
      </c>
      <c r="P224" s="208" t="s">
        <v>6003</v>
      </c>
    </row>
    <row r="225" spans="1:16" outlineLevel="1">
      <c r="A225" s="216" t="s">
        <v>2941</v>
      </c>
      <c r="D225" s="219" t="str">
        <f t="shared" si="4"/>
        <v>Производственный брак (%)</v>
      </c>
      <c r="G225" s="208" t="s">
        <v>3810</v>
      </c>
      <c r="H225" s="208" t="s">
        <v>444</v>
      </c>
      <c r="I225" s="208" t="s">
        <v>1260</v>
      </c>
      <c r="J225" s="208" t="s">
        <v>616</v>
      </c>
      <c r="K225" s="208" t="s">
        <v>1890</v>
      </c>
      <c r="L225" s="208" t="s">
        <v>5471</v>
      </c>
      <c r="M225" s="208" t="s">
        <v>1890</v>
      </c>
      <c r="N225" s="208" t="s">
        <v>6758</v>
      </c>
      <c r="O225" s="208" t="s">
        <v>5126</v>
      </c>
      <c r="P225" s="208" t="s">
        <v>6004</v>
      </c>
    </row>
    <row r="226" spans="1:16" outlineLevel="1">
      <c r="A226" s="216" t="s">
        <v>2941</v>
      </c>
      <c r="D226" s="219" t="str">
        <f t="shared" si="4"/>
        <v>Ретушь (%)</v>
      </c>
      <c r="G226" s="208" t="s">
        <v>1563</v>
      </c>
      <c r="H226" s="208" t="s">
        <v>4091</v>
      </c>
      <c r="I226" s="208" t="s">
        <v>4444</v>
      </c>
      <c r="J226" s="208" t="s">
        <v>617</v>
      </c>
      <c r="K226" s="208" t="s">
        <v>1891</v>
      </c>
      <c r="L226" s="208" t="s">
        <v>5472</v>
      </c>
      <c r="M226" s="208" t="s">
        <v>1891</v>
      </c>
      <c r="N226" s="208" t="s">
        <v>6759</v>
      </c>
      <c r="O226" s="208" t="s">
        <v>5127</v>
      </c>
      <c r="P226" s="208" t="s">
        <v>6005</v>
      </c>
    </row>
    <row r="227" spans="1:16" outlineLevel="1">
      <c r="A227" s="216" t="s">
        <v>2941</v>
      </c>
      <c r="D227" s="219" t="str">
        <f t="shared" si="4"/>
        <v>Операционная производительность</v>
      </c>
      <c r="G227" s="208" t="s">
        <v>237</v>
      </c>
      <c r="H227" s="208" t="s">
        <v>3313</v>
      </c>
      <c r="I227" s="208" t="s">
        <v>4445</v>
      </c>
      <c r="J227" s="208" t="s">
        <v>1778</v>
      </c>
      <c r="K227" s="208" t="s">
        <v>1892</v>
      </c>
      <c r="L227" s="208" t="s">
        <v>5473</v>
      </c>
      <c r="M227" s="208" t="s">
        <v>1892</v>
      </c>
      <c r="N227" s="208" t="s">
        <v>6760</v>
      </c>
      <c r="O227" s="208" t="s">
        <v>5684</v>
      </c>
      <c r="P227" s="208" t="s">
        <v>6006</v>
      </c>
    </row>
    <row r="228" spans="1:16" outlineLevel="1">
      <c r="A228" s="216" t="s">
        <v>2941</v>
      </c>
      <c r="D228" s="219" t="str">
        <f t="shared" si="4"/>
        <v>Описание цеха</v>
      </c>
      <c r="G228" s="208" t="s">
        <v>2309</v>
      </c>
      <c r="H228" s="208" t="s">
        <v>1584</v>
      </c>
      <c r="I228" s="208" t="s">
        <v>4446</v>
      </c>
      <c r="J228" s="208" t="s">
        <v>618</v>
      </c>
      <c r="K228" s="208" t="s">
        <v>3269</v>
      </c>
      <c r="L228" s="208" t="s">
        <v>2117</v>
      </c>
      <c r="M228" s="208" t="s">
        <v>1959</v>
      </c>
      <c r="N228" s="208" t="s">
        <v>6761</v>
      </c>
      <c r="O228" s="208" t="s">
        <v>5128</v>
      </c>
      <c r="P228" s="208" t="s">
        <v>6007</v>
      </c>
    </row>
    <row r="229" spans="1:16" outlineLevel="1">
      <c r="A229" s="216" t="s">
        <v>2941</v>
      </c>
      <c r="D229" s="219" t="str">
        <f t="shared" si="4"/>
        <v>Время функционирования цеха</v>
      </c>
      <c r="G229" s="208" t="s">
        <v>2311</v>
      </c>
      <c r="H229" s="208" t="s">
        <v>1585</v>
      </c>
      <c r="I229" s="208" t="s">
        <v>4447</v>
      </c>
      <c r="J229" s="208" t="s">
        <v>619</v>
      </c>
      <c r="K229" s="208" t="s">
        <v>3270</v>
      </c>
      <c r="L229" s="208" t="s">
        <v>5474</v>
      </c>
      <c r="M229" s="208" t="s">
        <v>1960</v>
      </c>
      <c r="N229" s="208" t="s">
        <v>6762</v>
      </c>
      <c r="O229" s="208" t="s">
        <v>5129</v>
      </c>
      <c r="P229" s="208" t="s">
        <v>6008</v>
      </c>
    </row>
    <row r="230" spans="1:16" outlineLevel="1">
      <c r="A230" s="216" t="s">
        <v>2941</v>
      </c>
      <c r="D230" s="219" t="str">
        <f t="shared" si="4"/>
        <v>количество часов в день</v>
      </c>
      <c r="G230" s="226" t="s">
        <v>875</v>
      </c>
      <c r="H230" s="226" t="s">
        <v>877</v>
      </c>
      <c r="I230" s="226" t="s">
        <v>4448</v>
      </c>
      <c r="J230" s="226" t="s">
        <v>620</v>
      </c>
      <c r="K230" s="226" t="s">
        <v>4342</v>
      </c>
      <c r="L230" s="226" t="s">
        <v>2118</v>
      </c>
      <c r="M230" s="226" t="s">
        <v>4342</v>
      </c>
      <c r="N230" s="226" t="s">
        <v>6763</v>
      </c>
      <c r="O230" s="226" t="s">
        <v>5130</v>
      </c>
      <c r="P230" s="226" t="s">
        <v>6009</v>
      </c>
    </row>
    <row r="231" spans="1:16" outlineLevel="1">
      <c r="A231" s="216" t="s">
        <v>2941</v>
      </c>
      <c r="D231" s="219" t="str">
        <f t="shared" si="4"/>
        <v>количество дней в году</v>
      </c>
      <c r="G231" s="226" t="s">
        <v>876</v>
      </c>
      <c r="H231" s="226" t="s">
        <v>25</v>
      </c>
      <c r="I231" s="226" t="s">
        <v>4449</v>
      </c>
      <c r="J231" s="226" t="s">
        <v>3579</v>
      </c>
      <c r="K231" s="226" t="s">
        <v>4343</v>
      </c>
      <c r="L231" s="226" t="s">
        <v>2119</v>
      </c>
      <c r="M231" s="226" t="s">
        <v>4343</v>
      </c>
      <c r="N231" s="226" t="s">
        <v>6764</v>
      </c>
      <c r="O231" s="226" t="s">
        <v>5131</v>
      </c>
      <c r="P231" s="226" t="s">
        <v>6010</v>
      </c>
    </row>
    <row r="232" spans="1:16" outlineLevel="1">
      <c r="A232" s="216" t="s">
        <v>2941</v>
      </c>
      <c r="D232" s="219" t="str">
        <f t="shared" si="4"/>
        <v>Занятость рабочего поста для "всех клиентов" (в % от продолжительности работы цеха)</v>
      </c>
      <c r="G232" s="376" t="s">
        <v>4983</v>
      </c>
      <c r="H232" s="376" t="s">
        <v>1586</v>
      </c>
      <c r="I232" s="376" t="s">
        <v>4450</v>
      </c>
      <c r="J232" s="376" t="s">
        <v>3580</v>
      </c>
      <c r="K232" s="376" t="s">
        <v>3506</v>
      </c>
      <c r="L232" s="376" t="s">
        <v>5475</v>
      </c>
      <c r="M232" s="376" t="s">
        <v>1961</v>
      </c>
      <c r="N232" s="376" t="s">
        <v>6765</v>
      </c>
      <c r="O232" s="376" t="s">
        <v>5132</v>
      </c>
      <c r="P232" s="376" t="s">
        <v>6011</v>
      </c>
    </row>
    <row r="233" spans="1:16" outlineLevel="1">
      <c r="A233" s="216" t="s">
        <v>2941</v>
      </c>
      <c r="D233" s="219" t="str">
        <f t="shared" si="4"/>
        <v>Количество смен в неделю</v>
      </c>
      <c r="G233" s="376" t="s">
        <v>878</v>
      </c>
      <c r="H233" s="376" t="s">
        <v>26</v>
      </c>
      <c r="I233" s="376" t="s">
        <v>4451</v>
      </c>
      <c r="J233" s="376" t="s">
        <v>670</v>
      </c>
      <c r="K233" s="376" t="s">
        <v>3507</v>
      </c>
      <c r="L233" s="376" t="s">
        <v>3490</v>
      </c>
      <c r="M233" s="376" t="s">
        <v>1962</v>
      </c>
      <c r="N233" s="376" t="s">
        <v>6766</v>
      </c>
      <c r="O233" s="376" t="s">
        <v>5133</v>
      </c>
      <c r="P233" s="376" t="s">
        <v>6012</v>
      </c>
    </row>
    <row r="234" spans="1:16" outlineLevel="1">
      <c r="A234" s="216" t="s">
        <v>2941</v>
      </c>
      <c r="D234" s="219" t="str">
        <f t="shared" si="4"/>
        <v>Полное количество рабочих часов для 1 смены :</v>
      </c>
      <c r="G234" s="376" t="s">
        <v>4866</v>
      </c>
      <c r="H234" s="376" t="s">
        <v>3314</v>
      </c>
      <c r="I234" s="376" t="s">
        <v>4452</v>
      </c>
      <c r="J234" s="376" t="s">
        <v>3581</v>
      </c>
      <c r="K234" s="376" t="s">
        <v>3508</v>
      </c>
      <c r="L234" s="376" t="s">
        <v>5476</v>
      </c>
      <c r="M234" s="376" t="s">
        <v>1963</v>
      </c>
      <c r="N234" s="376" t="s">
        <v>6767</v>
      </c>
      <c r="O234" s="376" t="s">
        <v>5134</v>
      </c>
      <c r="P234" s="376" t="s">
        <v>6013</v>
      </c>
    </row>
    <row r="235" spans="1:16" outlineLevel="1">
      <c r="A235" s="216" t="s">
        <v>2941</v>
      </c>
      <c r="D235" s="219" t="str">
        <f t="shared" si="4"/>
        <v>количество рабочих часов в день</v>
      </c>
      <c r="G235" s="376" t="s">
        <v>28</v>
      </c>
      <c r="H235" s="376" t="s">
        <v>445</v>
      </c>
      <c r="I235" s="376" t="s">
        <v>4453</v>
      </c>
      <c r="J235" s="376" t="s">
        <v>4284</v>
      </c>
      <c r="K235" s="376" t="s">
        <v>3509</v>
      </c>
      <c r="L235" s="376" t="s">
        <v>5477</v>
      </c>
      <c r="M235" s="376" t="s">
        <v>1964</v>
      </c>
      <c r="N235" s="376" t="s">
        <v>6768</v>
      </c>
      <c r="O235" s="376" t="s">
        <v>5135</v>
      </c>
      <c r="P235" s="376" t="s">
        <v>6014</v>
      </c>
    </row>
    <row r="236" spans="1:16" outlineLevel="1">
      <c r="A236" s="216" t="s">
        <v>2941</v>
      </c>
      <c r="D236" s="219" t="str">
        <f t="shared" si="4"/>
        <v>количество рабочих дней в году</v>
      </c>
      <c r="G236" s="376" t="s">
        <v>29</v>
      </c>
      <c r="H236" s="376" t="s">
        <v>446</v>
      </c>
      <c r="I236" s="376" t="s">
        <v>4454</v>
      </c>
      <c r="J236" s="376" t="s">
        <v>4285</v>
      </c>
      <c r="K236" s="376" t="s">
        <v>3510</v>
      </c>
      <c r="L236" s="376" t="s">
        <v>3491</v>
      </c>
      <c r="M236" s="376" t="s">
        <v>3510</v>
      </c>
      <c r="N236" s="376" t="s">
        <v>6769</v>
      </c>
      <c r="O236" s="376" t="s">
        <v>5136</v>
      </c>
      <c r="P236" s="376" t="s">
        <v>6015</v>
      </c>
    </row>
    <row r="237" spans="1:16" outlineLevel="1">
      <c r="A237" s="216" t="s">
        <v>2941</v>
      </c>
      <c r="D237" s="219" t="str">
        <f t="shared" si="4"/>
        <v>Количество эффективных рабочих часов за год  (полное время - перерывы - болезни - обучение)</v>
      </c>
      <c r="G237" s="376" t="s">
        <v>4345</v>
      </c>
      <c r="H237" s="376" t="s">
        <v>4394</v>
      </c>
      <c r="I237" s="376" t="s">
        <v>4455</v>
      </c>
      <c r="J237" s="376" t="s">
        <v>3582</v>
      </c>
      <c r="K237" s="376" t="s">
        <v>3511</v>
      </c>
      <c r="L237" s="376" t="s">
        <v>3492</v>
      </c>
      <c r="M237" s="376" t="s">
        <v>3511</v>
      </c>
      <c r="N237" s="376" t="s">
        <v>6770</v>
      </c>
      <c r="O237" s="376" t="s">
        <v>5137</v>
      </c>
      <c r="P237" s="376" t="s">
        <v>6016</v>
      </c>
    </row>
    <row r="238" spans="1:16" outlineLevel="1">
      <c r="A238" s="216" t="s">
        <v>2941</v>
      </c>
      <c r="D238" s="219" t="str">
        <f t="shared" si="4"/>
        <v>Размер годовой заработной платы оператора</v>
      </c>
      <c r="G238" s="376" t="s">
        <v>30</v>
      </c>
      <c r="H238" s="376" t="s">
        <v>447</v>
      </c>
      <c r="I238" s="376" t="s">
        <v>4456</v>
      </c>
      <c r="J238" s="376" t="s">
        <v>3583</v>
      </c>
      <c r="K238" s="376" t="s">
        <v>3512</v>
      </c>
      <c r="L238" s="376" t="s">
        <v>5478</v>
      </c>
      <c r="M238" s="376" t="s">
        <v>1965</v>
      </c>
      <c r="N238" s="376" t="s">
        <v>6771</v>
      </c>
      <c r="O238" s="376" t="s">
        <v>5138</v>
      </c>
      <c r="P238" s="376" t="s">
        <v>6017</v>
      </c>
    </row>
    <row r="239" spans="1:16" outlineLevel="1">
      <c r="A239" s="216" t="s">
        <v>2941</v>
      </c>
      <c r="D239" s="219" t="str">
        <f t="shared" si="4"/>
        <v>Ставка в час</v>
      </c>
      <c r="G239" s="376" t="s">
        <v>4344</v>
      </c>
      <c r="H239" s="376" t="s">
        <v>4346</v>
      </c>
      <c r="I239" s="376" t="s">
        <v>4457</v>
      </c>
      <c r="J239" s="376" t="s">
        <v>671</v>
      </c>
      <c r="K239" s="376" t="s">
        <v>3513</v>
      </c>
      <c r="L239" s="376" t="s">
        <v>5479</v>
      </c>
      <c r="M239" s="376" t="s">
        <v>3513</v>
      </c>
      <c r="N239" s="376" t="s">
        <v>6772</v>
      </c>
      <c r="O239" s="376" t="s">
        <v>5685</v>
      </c>
      <c r="P239" s="376" t="s">
        <v>6018</v>
      </c>
    </row>
    <row r="240" spans="1:16" outlineLevel="1">
      <c r="A240" s="216" t="s">
        <v>2941</v>
      </c>
      <c r="D240" s="219" t="str">
        <f t="shared" si="4"/>
        <v>Годовая производственная мощность</v>
      </c>
      <c r="G240" s="376" t="s">
        <v>4283</v>
      </c>
      <c r="H240" s="376" t="s">
        <v>448</v>
      </c>
      <c r="I240" s="376" t="s">
        <v>4458</v>
      </c>
      <c r="J240" s="376" t="s">
        <v>672</v>
      </c>
      <c r="K240" s="376" t="s">
        <v>3514</v>
      </c>
      <c r="L240" s="376" t="s">
        <v>3493</v>
      </c>
      <c r="M240" s="376" t="s">
        <v>3514</v>
      </c>
      <c r="N240" s="376" t="s">
        <v>6773</v>
      </c>
      <c r="O240" s="376" t="s">
        <v>5174</v>
      </c>
      <c r="P240" s="376" t="s">
        <v>6019</v>
      </c>
    </row>
    <row r="241" spans="1:16" outlineLevel="1">
      <c r="A241" s="216" t="s">
        <v>2941</v>
      </c>
      <c r="D241" s="219" t="str">
        <f t="shared" si="4"/>
        <v>Годовой бюджет на оборудование</v>
      </c>
      <c r="G241" s="376" t="s">
        <v>647</v>
      </c>
      <c r="H241" s="376" t="s">
        <v>1632</v>
      </c>
      <c r="I241" s="376" t="s">
        <v>2629</v>
      </c>
      <c r="J241" s="376" t="s">
        <v>3631</v>
      </c>
      <c r="K241" s="376" t="s">
        <v>3515</v>
      </c>
      <c r="L241" s="376" t="s">
        <v>5480</v>
      </c>
      <c r="M241" s="376" t="s">
        <v>1966</v>
      </c>
      <c r="N241" s="376" t="s">
        <v>6567</v>
      </c>
      <c r="O241" s="376" t="s">
        <v>5175</v>
      </c>
      <c r="P241" s="376" t="s">
        <v>6020</v>
      </c>
    </row>
    <row r="242" spans="1:16" outlineLevel="1">
      <c r="A242" s="216" t="s">
        <v>2941</v>
      </c>
      <c r="D242" s="219" t="str">
        <f t="shared" si="4"/>
        <v>Годовой бюджет на расходные материалы</v>
      </c>
      <c r="G242" s="376" t="s">
        <v>2488</v>
      </c>
      <c r="H242" s="376" t="s">
        <v>1633</v>
      </c>
      <c r="I242" s="376" t="s">
        <v>2630</v>
      </c>
      <c r="J242" s="376" t="s">
        <v>3632</v>
      </c>
      <c r="K242" s="376" t="s">
        <v>3516</v>
      </c>
      <c r="L242" s="376" t="s">
        <v>5481</v>
      </c>
      <c r="M242" s="376" t="s">
        <v>3516</v>
      </c>
      <c r="N242" s="376" t="s">
        <v>6774</v>
      </c>
      <c r="O242" s="376" t="s">
        <v>5185</v>
      </c>
      <c r="P242" s="376" t="s">
        <v>6021</v>
      </c>
    </row>
    <row r="243" spans="1:16" outlineLevel="1">
      <c r="A243" s="216" t="s">
        <v>2941</v>
      </c>
      <c r="D243" s="219" t="str">
        <f t="shared" si="4"/>
        <v>Годовой бюджет на электроэнергию и газ</v>
      </c>
      <c r="G243" s="376" t="s">
        <v>2490</v>
      </c>
      <c r="H243" s="376" t="s">
        <v>1634</v>
      </c>
      <c r="I243" s="376" t="s">
        <v>2631</v>
      </c>
      <c r="J243" s="376" t="s">
        <v>3633</v>
      </c>
      <c r="K243" s="376" t="s">
        <v>3517</v>
      </c>
      <c r="L243" s="376" t="s">
        <v>5482</v>
      </c>
      <c r="M243" s="376" t="s">
        <v>3517</v>
      </c>
      <c r="N243" s="376" t="s">
        <v>6775</v>
      </c>
      <c r="O243" s="376" t="s">
        <v>5176</v>
      </c>
      <c r="P243" s="376" t="s">
        <v>6022</v>
      </c>
    </row>
    <row r="244" spans="1:16" outlineLevel="1">
      <c r="A244" s="216" t="s">
        <v>2941</v>
      </c>
      <c r="D244" s="219" t="str">
        <f t="shared" si="4"/>
        <v>Тех. обслуживание оборудования : общий годовой бюджет</v>
      </c>
      <c r="G244" s="376" t="s">
        <v>1729</v>
      </c>
      <c r="H244" s="376" t="s">
        <v>1228</v>
      </c>
      <c r="I244" s="376" t="s">
        <v>1132</v>
      </c>
      <c r="J244" s="376" t="s">
        <v>2908</v>
      </c>
      <c r="K244" s="376" t="s">
        <v>4524</v>
      </c>
      <c r="L244" s="376" t="s">
        <v>5483</v>
      </c>
      <c r="M244" s="376" t="s">
        <v>4524</v>
      </c>
      <c r="N244" s="376" t="s">
        <v>6568</v>
      </c>
      <c r="O244" s="376" t="s">
        <v>5177</v>
      </c>
      <c r="P244" s="376" t="s">
        <v>6023</v>
      </c>
    </row>
    <row r="245" spans="1:16" outlineLevel="1">
      <c r="A245" s="216" t="s">
        <v>2941</v>
      </c>
      <c r="D245" s="219" t="str">
        <f t="shared" si="4"/>
        <v>Тех. обслуживание оборудования : бюджет на зар. плату</v>
      </c>
      <c r="G245" s="377" t="s">
        <v>669</v>
      </c>
      <c r="H245" s="377" t="s">
        <v>3811</v>
      </c>
      <c r="I245" s="377" t="s">
        <v>2632</v>
      </c>
      <c r="J245" s="377" t="s">
        <v>3161</v>
      </c>
      <c r="K245" s="377" t="s">
        <v>4525</v>
      </c>
      <c r="L245" s="377" t="s">
        <v>5484</v>
      </c>
      <c r="M245" s="377" t="s">
        <v>4525</v>
      </c>
      <c r="N245" s="377" t="s">
        <v>6569</v>
      </c>
      <c r="O245" s="377" t="s">
        <v>5178</v>
      </c>
      <c r="P245" s="377" t="s">
        <v>6024</v>
      </c>
    </row>
    <row r="246" spans="1:16" outlineLevel="1">
      <c r="A246" s="216" t="s">
        <v>2941</v>
      </c>
      <c r="D246" s="219" t="str">
        <f t="shared" si="4"/>
        <v>Тех. обслуживание оснастки : общий годовой бюджет</v>
      </c>
      <c r="G246" s="376" t="s">
        <v>1129</v>
      </c>
      <c r="H246" s="376" t="s">
        <v>1229</v>
      </c>
      <c r="I246" s="376" t="s">
        <v>1133</v>
      </c>
      <c r="J246" s="376" t="s">
        <v>3162</v>
      </c>
      <c r="K246" s="376" t="s">
        <v>4526</v>
      </c>
      <c r="L246" s="376" t="s">
        <v>5485</v>
      </c>
      <c r="M246" s="376" t="s">
        <v>1967</v>
      </c>
      <c r="N246" s="376" t="s">
        <v>6776</v>
      </c>
      <c r="O246" s="376" t="s">
        <v>5179</v>
      </c>
      <c r="P246" s="376" t="s">
        <v>6025</v>
      </c>
    </row>
    <row r="247" spans="1:16" outlineLevel="1">
      <c r="A247" s="216" t="s">
        <v>2941</v>
      </c>
      <c r="D247" s="219" t="str">
        <f t="shared" si="4"/>
        <v>Тех. обслуживание оснастки : бюджет на зар. плату</v>
      </c>
      <c r="G247" s="376" t="s">
        <v>4266</v>
      </c>
      <c r="H247" s="376" t="s">
        <v>3812</v>
      </c>
      <c r="I247" s="376" t="s">
        <v>2633</v>
      </c>
      <c r="J247" s="376" t="s">
        <v>4282</v>
      </c>
      <c r="K247" s="376" t="s">
        <v>4527</v>
      </c>
      <c r="L247" s="376" t="s">
        <v>5486</v>
      </c>
      <c r="M247" s="376" t="s">
        <v>1968</v>
      </c>
      <c r="N247" s="376" t="s">
        <v>6777</v>
      </c>
      <c r="O247" s="376" t="s">
        <v>5180</v>
      </c>
      <c r="P247" s="376" t="s">
        <v>6026</v>
      </c>
    </row>
    <row r="248" spans="1:16" outlineLevel="1">
      <c r="A248" s="216" t="s">
        <v>2941</v>
      </c>
      <c r="D248" s="219" t="str">
        <f t="shared" si="4"/>
        <v>Себестоимость производства</v>
      </c>
      <c r="G248" s="208" t="s">
        <v>1100</v>
      </c>
      <c r="H248" s="208" t="s">
        <v>1101</v>
      </c>
      <c r="I248" s="208" t="s">
        <v>1102</v>
      </c>
      <c r="J248" s="208" t="s">
        <v>1103</v>
      </c>
      <c r="K248" s="208" t="s">
        <v>1104</v>
      </c>
      <c r="L248" s="208" t="s">
        <v>3489</v>
      </c>
      <c r="M248" s="208" t="s">
        <v>1105</v>
      </c>
      <c r="N248" s="208" t="s">
        <v>6645</v>
      </c>
      <c r="O248" s="208" t="s">
        <v>5181</v>
      </c>
      <c r="P248" s="208" t="s">
        <v>6027</v>
      </c>
    </row>
    <row r="249" spans="1:16" outlineLevel="1">
      <c r="A249" s="216" t="s">
        <v>2941</v>
      </c>
      <c r="D249" s="219" t="str">
        <f t="shared" si="4"/>
        <v>на деталь</v>
      </c>
      <c r="G249" s="208" t="s">
        <v>1106</v>
      </c>
      <c r="H249" s="208" t="s">
        <v>1107</v>
      </c>
      <c r="I249" s="208" t="s">
        <v>1108</v>
      </c>
      <c r="J249" s="208" t="s">
        <v>1109</v>
      </c>
      <c r="K249" s="208" t="s">
        <v>1110</v>
      </c>
      <c r="L249" s="208" t="s">
        <v>5487</v>
      </c>
      <c r="M249" s="208" t="s">
        <v>1110</v>
      </c>
      <c r="N249" s="208" t="s">
        <v>6778</v>
      </c>
      <c r="O249" s="208" t="s">
        <v>5182</v>
      </c>
      <c r="P249" s="208" t="s">
        <v>6028</v>
      </c>
    </row>
    <row r="250" spans="1:16" outlineLevel="1">
      <c r="A250" s="216" t="s">
        <v>2941</v>
      </c>
      <c r="D250" s="219" t="str">
        <f t="shared" si="4"/>
        <v>Прямые трудовые затраты</v>
      </c>
      <c r="G250" s="208" t="s">
        <v>31</v>
      </c>
      <c r="H250" s="208" t="s">
        <v>449</v>
      </c>
      <c r="I250" s="208" t="s">
        <v>46</v>
      </c>
      <c r="J250" s="208" t="s">
        <v>56</v>
      </c>
      <c r="K250" s="208" t="s">
        <v>66</v>
      </c>
      <c r="L250" s="208" t="s">
        <v>5488</v>
      </c>
      <c r="M250" s="208" t="s">
        <v>381</v>
      </c>
      <c r="N250" s="208" t="s">
        <v>6779</v>
      </c>
      <c r="O250" s="208" t="s">
        <v>5183</v>
      </c>
      <c r="P250" s="208" t="s">
        <v>6029</v>
      </c>
    </row>
    <row r="251" spans="1:16" outlineLevel="1">
      <c r="A251" s="216" t="s">
        <v>2941</v>
      </c>
      <c r="D251" s="219" t="str">
        <f t="shared" si="4"/>
        <v>Амортизация</v>
      </c>
      <c r="G251" s="208" t="s">
        <v>32</v>
      </c>
      <c r="H251" s="208" t="s">
        <v>450</v>
      </c>
      <c r="I251" s="208" t="s">
        <v>47</v>
      </c>
      <c r="J251" s="208" t="s">
        <v>57</v>
      </c>
      <c r="K251" s="208" t="s">
        <v>67</v>
      </c>
      <c r="L251" s="208" t="s">
        <v>5489</v>
      </c>
      <c r="M251" s="208" t="s">
        <v>67</v>
      </c>
      <c r="N251" s="208" t="s">
        <v>6780</v>
      </c>
      <c r="O251" s="208" t="s">
        <v>5184</v>
      </c>
      <c r="P251" s="208" t="s">
        <v>6030</v>
      </c>
    </row>
    <row r="252" spans="1:16" outlineLevel="1">
      <c r="A252" s="216" t="s">
        <v>2941</v>
      </c>
      <c r="D252" s="219" t="str">
        <f t="shared" si="4"/>
        <v>Расходные материалы на функц-вание оборудования</v>
      </c>
      <c r="G252" s="208" t="s">
        <v>33</v>
      </c>
      <c r="H252" s="208" t="s">
        <v>41</v>
      </c>
      <c r="I252" s="208" t="s">
        <v>48</v>
      </c>
      <c r="J252" s="208" t="s">
        <v>58</v>
      </c>
      <c r="K252" s="208" t="s">
        <v>68</v>
      </c>
      <c r="L252" s="208" t="s">
        <v>5490</v>
      </c>
      <c r="M252" s="208" t="s">
        <v>382</v>
      </c>
      <c r="N252" s="208" t="s">
        <v>6781</v>
      </c>
      <c r="O252" s="208" t="s">
        <v>5186</v>
      </c>
      <c r="P252" s="208" t="s">
        <v>6031</v>
      </c>
    </row>
    <row r="253" spans="1:16" outlineLevel="1">
      <c r="A253" s="216" t="s">
        <v>2941</v>
      </c>
      <c r="D253" s="219" t="str">
        <f t="shared" si="4"/>
        <v>Электроэнергия и газ</v>
      </c>
      <c r="G253" s="208" t="s">
        <v>34</v>
      </c>
      <c r="H253" s="208" t="s">
        <v>42</v>
      </c>
      <c r="I253" s="208" t="s">
        <v>49</v>
      </c>
      <c r="J253" s="208" t="s">
        <v>4522</v>
      </c>
      <c r="K253" s="208" t="s">
        <v>69</v>
      </c>
      <c r="L253" s="208" t="s">
        <v>5491</v>
      </c>
      <c r="M253" s="208" t="s">
        <v>383</v>
      </c>
      <c r="N253" s="208" t="s">
        <v>6782</v>
      </c>
      <c r="O253" s="208" t="s">
        <v>5089</v>
      </c>
      <c r="P253" s="208" t="s">
        <v>6032</v>
      </c>
    </row>
    <row r="254" spans="1:16" outlineLevel="1">
      <c r="A254" s="216" t="s">
        <v>2941</v>
      </c>
      <c r="D254" s="219" t="str">
        <f t="shared" si="4"/>
        <v>Стоимость тех. обслуживания оборудования</v>
      </c>
      <c r="G254" s="208" t="s">
        <v>35</v>
      </c>
      <c r="H254" s="208" t="s">
        <v>43</v>
      </c>
      <c r="I254" s="208" t="s">
        <v>50</v>
      </c>
      <c r="J254" s="208" t="s">
        <v>59</v>
      </c>
      <c r="K254" s="208" t="s">
        <v>70</v>
      </c>
      <c r="L254" s="208" t="s">
        <v>5492</v>
      </c>
      <c r="M254" s="208" t="s">
        <v>384</v>
      </c>
      <c r="N254" s="208" t="s">
        <v>6570</v>
      </c>
      <c r="O254" s="208" t="s">
        <v>5090</v>
      </c>
      <c r="P254" s="208" t="s">
        <v>6033</v>
      </c>
    </row>
    <row r="255" spans="1:16" outlineLevel="1">
      <c r="A255" s="216" t="s">
        <v>2941</v>
      </c>
      <c r="D255" s="219" t="str">
        <f t="shared" si="4"/>
        <v>Стоимость тех. обслуживания оснастки</v>
      </c>
      <c r="G255" s="208" t="s">
        <v>36</v>
      </c>
      <c r="H255" s="208" t="s">
        <v>44</v>
      </c>
      <c r="I255" s="208" t="s">
        <v>51</v>
      </c>
      <c r="J255" s="208" t="s">
        <v>60</v>
      </c>
      <c r="K255" s="208" t="s">
        <v>377</v>
      </c>
      <c r="L255" s="208" t="s">
        <v>5493</v>
      </c>
      <c r="M255" s="208" t="s">
        <v>385</v>
      </c>
      <c r="N255" s="208" t="s">
        <v>6783</v>
      </c>
      <c r="O255" s="208" t="s">
        <v>5091</v>
      </c>
      <c r="P255" s="208" t="s">
        <v>6034</v>
      </c>
    </row>
    <row r="256" spans="1:16" outlineLevel="1">
      <c r="A256" s="216" t="s">
        <v>2941</v>
      </c>
      <c r="D256" s="219" t="str">
        <f t="shared" si="4"/>
        <v>Стоимость брака</v>
      </c>
      <c r="G256" s="208" t="s">
        <v>37</v>
      </c>
      <c r="H256" s="208" t="s">
        <v>451</v>
      </c>
      <c r="I256" s="208" t="s">
        <v>52</v>
      </c>
      <c r="J256" s="208" t="s">
        <v>61</v>
      </c>
      <c r="K256" s="208" t="s">
        <v>378</v>
      </c>
      <c r="L256" s="208" t="s">
        <v>5494</v>
      </c>
      <c r="M256" s="208" t="s">
        <v>386</v>
      </c>
      <c r="N256" s="208" t="s">
        <v>6784</v>
      </c>
      <c r="O256" s="208" t="s">
        <v>5686</v>
      </c>
      <c r="P256" s="208" t="s">
        <v>6035</v>
      </c>
    </row>
    <row r="257" spans="1:16" outlineLevel="1">
      <c r="A257" s="216" t="s">
        <v>2941</v>
      </c>
      <c r="D257" s="219" t="str">
        <f t="shared" si="4"/>
        <v>Стоимость ретуши</v>
      </c>
      <c r="G257" s="208" t="s">
        <v>38</v>
      </c>
      <c r="H257" s="208" t="s">
        <v>45</v>
      </c>
      <c r="I257" s="208" t="s">
        <v>53</v>
      </c>
      <c r="J257" s="208" t="s">
        <v>62</v>
      </c>
      <c r="K257" s="208" t="s">
        <v>379</v>
      </c>
      <c r="L257" s="208" t="s">
        <v>5495</v>
      </c>
      <c r="M257" s="208" t="s">
        <v>387</v>
      </c>
      <c r="N257" s="208" t="s">
        <v>6785</v>
      </c>
      <c r="O257" s="208" t="s">
        <v>5687</v>
      </c>
      <c r="P257" s="208" t="s">
        <v>6036</v>
      </c>
    </row>
    <row r="258" spans="1:16" outlineLevel="1">
      <c r="A258" s="216" t="s">
        <v>2941</v>
      </c>
      <c r="D258" s="219" t="str">
        <f t="shared" si="4"/>
        <v>Другие затраты, входящие в стоимость ставки работы оборудования</v>
      </c>
      <c r="G258" s="208" t="s">
        <v>39</v>
      </c>
      <c r="H258" s="208" t="s">
        <v>452</v>
      </c>
      <c r="I258" s="208" t="s">
        <v>54</v>
      </c>
      <c r="J258" s="208" t="s">
        <v>63</v>
      </c>
      <c r="K258" s="208" t="s">
        <v>380</v>
      </c>
      <c r="L258" s="208" t="s">
        <v>3056</v>
      </c>
      <c r="M258" s="208" t="s">
        <v>388</v>
      </c>
      <c r="N258" s="208" t="s">
        <v>6571</v>
      </c>
      <c r="O258" s="208" t="s">
        <v>5187</v>
      </c>
      <c r="P258" s="208" t="s">
        <v>6037</v>
      </c>
    </row>
    <row r="259" spans="1:16" outlineLevel="1">
      <c r="A259" s="216" t="s">
        <v>2941</v>
      </c>
      <c r="D259" s="219" t="str">
        <f t="shared" si="4"/>
        <v>Итоговая стоимость операции</v>
      </c>
      <c r="G259" s="208" t="s">
        <v>40</v>
      </c>
      <c r="H259" s="208" t="s">
        <v>453</v>
      </c>
      <c r="I259" s="208" t="s">
        <v>55</v>
      </c>
      <c r="J259" s="208" t="s">
        <v>64</v>
      </c>
      <c r="K259" s="208" t="s">
        <v>65</v>
      </c>
      <c r="L259" s="208" t="s">
        <v>5496</v>
      </c>
      <c r="M259" s="208" t="s">
        <v>65</v>
      </c>
      <c r="N259" s="208" t="s">
        <v>6786</v>
      </c>
      <c r="O259" s="208" t="s">
        <v>5188</v>
      </c>
      <c r="P259" s="208" t="s">
        <v>6038</v>
      </c>
    </row>
    <row r="260" spans="1:16" outlineLevel="1">
      <c r="A260" s="216" t="s">
        <v>2941</v>
      </c>
      <c r="D260" s="219" t="str">
        <f t="shared" si="4"/>
        <v>Описание оснастки, не включенной в стоимость детали</v>
      </c>
      <c r="G260" s="208" t="s">
        <v>4484</v>
      </c>
      <c r="H260" s="208" t="s">
        <v>4995</v>
      </c>
      <c r="I260" s="208" t="s">
        <v>3704</v>
      </c>
      <c r="J260" s="208" t="s">
        <v>3558</v>
      </c>
      <c r="K260" s="208" t="s">
        <v>4924</v>
      </c>
      <c r="L260" s="208" t="s">
        <v>5497</v>
      </c>
      <c r="M260" s="208" t="s">
        <v>389</v>
      </c>
      <c r="N260" s="208" t="s">
        <v>6787</v>
      </c>
      <c r="O260" s="208" t="s">
        <v>5189</v>
      </c>
      <c r="P260" s="208" t="s">
        <v>6039</v>
      </c>
    </row>
    <row r="261" spans="1:16" outlineLevel="1">
      <c r="A261" s="216" t="s">
        <v>2941</v>
      </c>
      <c r="D261" s="219" t="str">
        <f t="shared" si="4"/>
        <v>Стоимость специфической оснастки</v>
      </c>
      <c r="G261" s="208" t="s">
        <v>621</v>
      </c>
      <c r="H261" s="208" t="s">
        <v>1629</v>
      </c>
      <c r="I261" s="208" t="s">
        <v>3705</v>
      </c>
      <c r="J261" s="208" t="s">
        <v>4854</v>
      </c>
      <c r="K261" s="208" t="s">
        <v>4925</v>
      </c>
      <c r="L261" s="208" t="s">
        <v>5498</v>
      </c>
      <c r="M261" s="208" t="s">
        <v>390</v>
      </c>
      <c r="N261" s="208" t="s">
        <v>6788</v>
      </c>
      <c r="O261" s="208" t="s">
        <v>5190</v>
      </c>
      <c r="P261" s="208" t="s">
        <v>6040</v>
      </c>
    </row>
    <row r="262" spans="1:16" outlineLevel="1">
      <c r="A262" s="216" t="s">
        <v>2941</v>
      </c>
      <c r="D262" s="219" t="str">
        <f t="shared" si="4"/>
        <v>Количество используемой оснастки</v>
      </c>
      <c r="G262" s="208" t="s">
        <v>623</v>
      </c>
      <c r="H262" s="208" t="s">
        <v>1630</v>
      </c>
      <c r="I262" s="208" t="s">
        <v>3607</v>
      </c>
      <c r="J262" s="208" t="s">
        <v>4855</v>
      </c>
      <c r="K262" s="208" t="s">
        <v>4926</v>
      </c>
      <c r="L262" s="208" t="s">
        <v>5499</v>
      </c>
      <c r="M262" s="208" t="s">
        <v>391</v>
      </c>
      <c r="N262" s="208" t="s">
        <v>6789</v>
      </c>
      <c r="O262" s="208" t="s">
        <v>5191</v>
      </c>
      <c r="P262" s="208" t="s">
        <v>6041</v>
      </c>
    </row>
    <row r="263" spans="1:16" outlineLevel="1">
      <c r="A263" s="216" t="s">
        <v>2941</v>
      </c>
      <c r="D263" s="219" t="str">
        <f t="shared" si="4"/>
        <v>Кол-во гнезд/штампов в одной оснастке</v>
      </c>
      <c r="G263" s="208" t="s">
        <v>625</v>
      </c>
      <c r="H263" s="208" t="s">
        <v>1631</v>
      </c>
      <c r="I263" s="208" t="s">
        <v>3608</v>
      </c>
      <c r="J263" s="208" t="s">
        <v>4856</v>
      </c>
      <c r="K263" s="208" t="s">
        <v>4927</v>
      </c>
      <c r="L263" s="208" t="s">
        <v>5500</v>
      </c>
      <c r="M263" s="208" t="s">
        <v>392</v>
      </c>
      <c r="N263" s="208" t="s">
        <v>6790</v>
      </c>
      <c r="O263" s="208" t="s">
        <v>5192</v>
      </c>
      <c r="P263" s="208" t="s">
        <v>6042</v>
      </c>
    </row>
    <row r="264" spans="1:16" outlineLevel="1">
      <c r="A264" s="216" t="s">
        <v>2941</v>
      </c>
      <c r="D264" s="219" t="str">
        <f t="shared" si="4"/>
        <v>Срок службы оснастки (в кол-ве произведенных деталей)</v>
      </c>
      <c r="G264" s="208" t="s">
        <v>668</v>
      </c>
      <c r="H264" s="208" t="s">
        <v>4485</v>
      </c>
      <c r="I264" s="208" t="s">
        <v>3609</v>
      </c>
      <c r="J264" s="208" t="s">
        <v>3560</v>
      </c>
      <c r="K264" s="208" t="s">
        <v>4928</v>
      </c>
      <c r="L264" s="208" t="s">
        <v>5501</v>
      </c>
      <c r="M264" s="208" t="s">
        <v>393</v>
      </c>
      <c r="N264" s="208" t="s">
        <v>6791</v>
      </c>
      <c r="O264" s="208" t="s">
        <v>5193</v>
      </c>
      <c r="P264" s="208" t="s">
        <v>6043</v>
      </c>
    </row>
    <row r="265" spans="1:16" outlineLevel="1">
      <c r="A265" s="216" t="s">
        <v>2941</v>
      </c>
      <c r="D265" s="219" t="str">
        <f t="shared" si="4"/>
        <v>Номер катрочки IDO</v>
      </c>
      <c r="G265" s="208" t="s">
        <v>667</v>
      </c>
      <c r="H265" s="208" t="s">
        <v>4486</v>
      </c>
      <c r="I265" s="208" t="s">
        <v>3610</v>
      </c>
      <c r="J265" s="208" t="s">
        <v>3559</v>
      </c>
      <c r="K265" s="208" t="s">
        <v>4929</v>
      </c>
      <c r="L265" s="208" t="s">
        <v>5502</v>
      </c>
      <c r="M265" s="208" t="s">
        <v>4929</v>
      </c>
      <c r="N265" s="208" t="s">
        <v>6792</v>
      </c>
      <c r="O265" s="208" t="s">
        <v>5194</v>
      </c>
      <c r="P265" s="208" t="s">
        <v>4929</v>
      </c>
    </row>
    <row r="266" spans="1:16" outlineLevel="1">
      <c r="A266" s="216" t="s">
        <v>2941</v>
      </c>
      <c r="D266" s="219" t="str">
        <f t="shared" si="4"/>
        <v xml:space="preserve">Итог </v>
      </c>
      <c r="G266" s="215" t="s">
        <v>656</v>
      </c>
      <c r="H266" s="215" t="s">
        <v>656</v>
      </c>
      <c r="I266" s="215" t="s">
        <v>656</v>
      </c>
      <c r="J266" s="215" t="s">
        <v>4857</v>
      </c>
      <c r="K266" s="215" t="s">
        <v>656</v>
      </c>
      <c r="L266" s="215" t="s">
        <v>3058</v>
      </c>
      <c r="M266" s="215" t="s">
        <v>656</v>
      </c>
      <c r="N266" s="215" t="s">
        <v>6594</v>
      </c>
      <c r="O266" s="215" t="s">
        <v>5147</v>
      </c>
      <c r="P266" s="215" t="s">
        <v>656</v>
      </c>
    </row>
    <row r="267" spans="1:16" s="222" customFormat="1">
      <c r="A267" s="221" t="s">
        <v>1635</v>
      </c>
      <c r="B267" s="434"/>
      <c r="D267" s="219">
        <f t="shared" si="4"/>
        <v>0</v>
      </c>
      <c r="G267" s="224"/>
      <c r="H267" s="224"/>
      <c r="I267" s="224"/>
      <c r="J267" s="224"/>
      <c r="K267" s="224"/>
      <c r="L267" s="224"/>
      <c r="M267" s="224"/>
      <c r="N267" s="224"/>
      <c r="O267" s="224"/>
      <c r="P267" s="224"/>
    </row>
    <row r="268" spans="1:16" outlineLevel="1">
      <c r="A268" s="216" t="s">
        <v>2942</v>
      </c>
      <c r="C268" s="644"/>
      <c r="D268" s="219" t="str">
        <f t="shared" si="4"/>
        <v>Название поставщика</v>
      </c>
      <c r="G268" s="208" t="s">
        <v>3898</v>
      </c>
      <c r="H268" s="208" t="s">
        <v>4931</v>
      </c>
      <c r="I268" s="208" t="s">
        <v>3487</v>
      </c>
      <c r="J268" s="208" t="s">
        <v>2029</v>
      </c>
      <c r="K268" s="208" t="s">
        <v>588</v>
      </c>
      <c r="L268" s="208" t="s">
        <v>3059</v>
      </c>
      <c r="M268" s="208" t="s">
        <v>588</v>
      </c>
      <c r="N268" s="208" t="s">
        <v>6605</v>
      </c>
      <c r="O268" s="208" t="s">
        <v>5688</v>
      </c>
      <c r="P268" s="208" t="s">
        <v>6044</v>
      </c>
    </row>
    <row r="269" spans="1:16" outlineLevel="1">
      <c r="A269" s="216" t="s">
        <v>2942</v>
      </c>
      <c r="D269" s="219" t="str">
        <f t="shared" si="4"/>
        <v>N° счета поставщика</v>
      </c>
      <c r="G269" s="208" t="s">
        <v>3899</v>
      </c>
      <c r="H269" s="208" t="s">
        <v>4932</v>
      </c>
      <c r="I269" s="208" t="s">
        <v>2135</v>
      </c>
      <c r="J269" s="208" t="s">
        <v>2030</v>
      </c>
      <c r="K269" s="208" t="s">
        <v>589</v>
      </c>
      <c r="L269" s="208" t="s">
        <v>5503</v>
      </c>
      <c r="M269" s="208" t="s">
        <v>589</v>
      </c>
      <c r="N269" s="208" t="s">
        <v>6606</v>
      </c>
      <c r="O269" s="208" t="s">
        <v>5689</v>
      </c>
      <c r="P269" s="208" t="s">
        <v>6045</v>
      </c>
    </row>
    <row r="270" spans="1:16" outlineLevel="1">
      <c r="A270" s="216" t="s">
        <v>2942</v>
      </c>
      <c r="D270" s="219" t="str">
        <f t="shared" si="4"/>
        <v>Общее название проекта</v>
      </c>
      <c r="G270" s="208" t="s">
        <v>2154</v>
      </c>
      <c r="H270" s="208" t="s">
        <v>2458</v>
      </c>
      <c r="I270" s="208" t="s">
        <v>2136</v>
      </c>
      <c r="J270" s="208" t="s">
        <v>2031</v>
      </c>
      <c r="K270" s="208" t="s">
        <v>590</v>
      </c>
      <c r="L270" s="208" t="s">
        <v>3060</v>
      </c>
      <c r="M270" s="208" t="s">
        <v>590</v>
      </c>
      <c r="N270" s="208" t="s">
        <v>6793</v>
      </c>
      <c r="O270" s="208" t="s">
        <v>5229</v>
      </c>
      <c r="P270" s="208" t="s">
        <v>6046</v>
      </c>
    </row>
    <row r="271" spans="1:16" outlineLevel="1">
      <c r="A271" s="216" t="s">
        <v>2942</v>
      </c>
      <c r="D271" s="219" t="str">
        <f t="shared" si="4"/>
        <v>Название функциональной группы</v>
      </c>
      <c r="G271" s="208" t="s">
        <v>2156</v>
      </c>
      <c r="H271" s="208" t="s">
        <v>2459</v>
      </c>
      <c r="I271" s="208" t="s">
        <v>2137</v>
      </c>
      <c r="J271" s="208" t="s">
        <v>2032</v>
      </c>
      <c r="K271" s="208" t="s">
        <v>591</v>
      </c>
      <c r="L271" s="208" t="s">
        <v>3061</v>
      </c>
      <c r="M271" s="208" t="s">
        <v>591</v>
      </c>
      <c r="N271" s="208" t="s">
        <v>6794</v>
      </c>
      <c r="O271" s="208" t="s">
        <v>5230</v>
      </c>
      <c r="P271" s="208" t="s">
        <v>6047</v>
      </c>
    </row>
    <row r="272" spans="1:16" outlineLevel="1">
      <c r="A272" s="216" t="s">
        <v>2942</v>
      </c>
      <c r="D272" s="219" t="str">
        <f t="shared" si="4"/>
        <v xml:space="preserve">Количество автомобилей или деталей в год(объём) </v>
      </c>
      <c r="G272" s="208" t="s">
        <v>2468</v>
      </c>
      <c r="H272" s="208" t="s">
        <v>2467</v>
      </c>
      <c r="I272" s="208" t="s">
        <v>2138</v>
      </c>
      <c r="J272" s="208" t="s">
        <v>2033</v>
      </c>
      <c r="K272" s="208" t="s">
        <v>2317</v>
      </c>
      <c r="L272" s="208" t="s">
        <v>5504</v>
      </c>
      <c r="M272" s="208" t="s">
        <v>394</v>
      </c>
      <c r="N272" s="208" t="s">
        <v>6795</v>
      </c>
      <c r="O272" s="208" t="s">
        <v>5231</v>
      </c>
      <c r="P272" s="208" t="s">
        <v>6048</v>
      </c>
    </row>
    <row r="273" spans="1:16" outlineLevel="1">
      <c r="A273" s="216" t="s">
        <v>2942</v>
      </c>
      <c r="D273" s="219" t="str">
        <f t="shared" si="4"/>
        <v>Количество автомобилей или деталей в день(объём)</v>
      </c>
      <c r="G273" s="208" t="s">
        <v>2470</v>
      </c>
      <c r="H273" s="208" t="s">
        <v>2469</v>
      </c>
      <c r="I273" s="208" t="s">
        <v>2139</v>
      </c>
      <c r="J273" s="208" t="s">
        <v>2034</v>
      </c>
      <c r="K273" s="208" t="s">
        <v>2318</v>
      </c>
      <c r="L273" s="208" t="s">
        <v>5505</v>
      </c>
      <c r="M273" s="208" t="s">
        <v>395</v>
      </c>
      <c r="N273" s="208" t="s">
        <v>6796</v>
      </c>
      <c r="O273" s="208" t="s">
        <v>5232</v>
      </c>
      <c r="P273" s="208" t="s">
        <v>6049</v>
      </c>
    </row>
    <row r="274" spans="1:16" outlineLevel="1">
      <c r="A274" s="216" t="s">
        <v>2942</v>
      </c>
      <c r="D274" s="219" t="str">
        <f t="shared" si="4"/>
        <v>Количество</v>
      </c>
      <c r="G274" s="208" t="s">
        <v>2150</v>
      </c>
      <c r="H274" s="208" t="s">
        <v>4795</v>
      </c>
      <c r="I274" s="208" t="s">
        <v>4943</v>
      </c>
      <c r="J274" s="208" t="s">
        <v>3025</v>
      </c>
      <c r="K274" s="208" t="s">
        <v>2284</v>
      </c>
      <c r="L274" s="208" t="s">
        <v>3062</v>
      </c>
      <c r="M274" s="208" t="s">
        <v>2284</v>
      </c>
      <c r="N274" s="208" t="s">
        <v>6797</v>
      </c>
      <c r="O274" s="208" t="s">
        <v>5170</v>
      </c>
      <c r="P274" s="208" t="s">
        <v>5864</v>
      </c>
    </row>
    <row r="275" spans="1:16" outlineLevel="1">
      <c r="A275" s="216" t="s">
        <v>2942</v>
      </c>
      <c r="D275" s="219" t="str">
        <f t="shared" si="4"/>
        <v>% Левый</v>
      </c>
      <c r="G275" s="208" t="s">
        <v>2151</v>
      </c>
      <c r="H275" s="208" t="s">
        <v>4797</v>
      </c>
      <c r="I275" s="208" t="s">
        <v>2140</v>
      </c>
      <c r="J275" s="208" t="s">
        <v>2035</v>
      </c>
      <c r="K275" s="208" t="s">
        <v>2151</v>
      </c>
      <c r="L275" s="208" t="s">
        <v>4797</v>
      </c>
      <c r="M275" s="208" t="s">
        <v>2151</v>
      </c>
      <c r="N275" s="208" t="s">
        <v>6798</v>
      </c>
      <c r="O275" s="208" t="s">
        <v>5690</v>
      </c>
      <c r="P275" s="208" t="s">
        <v>6050</v>
      </c>
    </row>
    <row r="276" spans="1:16" outlineLevel="1">
      <c r="A276" s="216" t="s">
        <v>2942</v>
      </c>
      <c r="D276" s="219" t="str">
        <f t="shared" si="4"/>
        <v>% Правый</v>
      </c>
      <c r="G276" s="208" t="s">
        <v>236</v>
      </c>
      <c r="H276" s="208" t="s">
        <v>4799</v>
      </c>
      <c r="I276" s="208" t="s">
        <v>2141</v>
      </c>
      <c r="J276" s="208" t="s">
        <v>2036</v>
      </c>
      <c r="K276" s="208" t="s">
        <v>5581</v>
      </c>
      <c r="L276" s="208" t="s">
        <v>4799</v>
      </c>
      <c r="M276" s="208" t="s">
        <v>236</v>
      </c>
      <c r="N276" s="208" t="s">
        <v>6799</v>
      </c>
      <c r="O276" s="208" t="s">
        <v>5691</v>
      </c>
      <c r="P276" s="208" t="s">
        <v>6051</v>
      </c>
    </row>
    <row r="277" spans="1:16" outlineLevel="1">
      <c r="A277" s="216" t="s">
        <v>2942</v>
      </c>
      <c r="D277" s="219" t="str">
        <f t="shared" si="4"/>
        <v>Разновидность(оборудование, моторизация, коробка, опции, …)</v>
      </c>
      <c r="G277" s="208" t="s">
        <v>2152</v>
      </c>
      <c r="H277" s="208" t="s">
        <v>1816</v>
      </c>
      <c r="I277" s="208" t="s">
        <v>2142</v>
      </c>
      <c r="J277" s="208" t="s">
        <v>2037</v>
      </c>
      <c r="K277" s="208" t="s">
        <v>2319</v>
      </c>
      <c r="L277" s="208" t="s">
        <v>3063</v>
      </c>
      <c r="M277" s="208" t="s">
        <v>2319</v>
      </c>
      <c r="N277" s="208" t="s">
        <v>6800</v>
      </c>
      <c r="O277" s="208" t="s">
        <v>5692</v>
      </c>
      <c r="P277" s="208" t="s">
        <v>6052</v>
      </c>
    </row>
    <row r="278" spans="1:16" outlineLevel="1">
      <c r="A278" s="216" t="s">
        <v>2942</v>
      </c>
      <c r="D278" s="219" t="str">
        <f t="shared" si="4"/>
        <v>% от общего объема</v>
      </c>
      <c r="G278" s="208" t="s">
        <v>1818</v>
      </c>
      <c r="H278" s="208" t="s">
        <v>1817</v>
      </c>
      <c r="I278" s="208" t="s">
        <v>2143</v>
      </c>
      <c r="J278" s="208" t="s">
        <v>2038</v>
      </c>
      <c r="K278" s="208" t="s">
        <v>2320</v>
      </c>
      <c r="L278" s="208" t="s">
        <v>3064</v>
      </c>
      <c r="M278" s="208" t="s">
        <v>2320</v>
      </c>
      <c r="N278" s="208" t="s">
        <v>6801</v>
      </c>
      <c r="O278" s="208" t="s">
        <v>5233</v>
      </c>
      <c r="P278" s="208" t="s">
        <v>6053</v>
      </c>
    </row>
    <row r="279" spans="1:16" outlineLevel="1">
      <c r="A279" s="216" t="s">
        <v>2942</v>
      </c>
      <c r="D279" s="219" t="str">
        <f t="shared" si="4"/>
        <v>Обязательная информация по Изготовлению оснастки на момент подписания договора по производству оснастки</v>
      </c>
      <c r="G279" s="208" t="s">
        <v>2153</v>
      </c>
      <c r="H279" s="208" t="s">
        <v>750</v>
      </c>
      <c r="I279" s="208" t="s">
        <v>2144</v>
      </c>
      <c r="J279" s="208" t="s">
        <v>929</v>
      </c>
      <c r="K279" s="208" t="s">
        <v>2634</v>
      </c>
      <c r="L279" s="208" t="s">
        <v>5506</v>
      </c>
      <c r="M279" s="208" t="s">
        <v>2634</v>
      </c>
      <c r="N279" s="208" t="s">
        <v>6802</v>
      </c>
      <c r="O279" s="208" t="s">
        <v>5234</v>
      </c>
      <c r="P279" s="208" t="s">
        <v>6054</v>
      </c>
    </row>
    <row r="280" spans="1:16" outlineLevel="1">
      <c r="A280" s="216" t="s">
        <v>2942</v>
      </c>
      <c r="D280" s="219" t="str">
        <f t="shared" si="4"/>
        <v>Информация, необходимая для переговоров</v>
      </c>
      <c r="G280" s="208" t="s">
        <v>2155</v>
      </c>
      <c r="H280" s="208" t="s">
        <v>719</v>
      </c>
      <c r="I280" s="208" t="s">
        <v>2145</v>
      </c>
      <c r="J280" s="208" t="s">
        <v>930</v>
      </c>
      <c r="K280" s="208" t="s">
        <v>2635</v>
      </c>
      <c r="L280" s="208" t="s">
        <v>3065</v>
      </c>
      <c r="M280" s="208" t="s">
        <v>2635</v>
      </c>
      <c r="N280" s="208" t="s">
        <v>6803</v>
      </c>
      <c r="O280" s="208" t="s">
        <v>5235</v>
      </c>
      <c r="P280" s="208" t="s">
        <v>6055</v>
      </c>
    </row>
    <row r="281" spans="1:16" outlineLevel="1">
      <c r="A281" s="216" t="s">
        <v>2942</v>
      </c>
      <c r="D281" s="219" t="str">
        <f t="shared" si="4"/>
        <v>Дата обновления расчета</v>
      </c>
      <c r="G281" s="208" t="s">
        <v>746</v>
      </c>
      <c r="H281" s="208" t="s">
        <v>745</v>
      </c>
      <c r="I281" s="208" t="s">
        <v>2146</v>
      </c>
      <c r="J281" s="208" t="s">
        <v>931</v>
      </c>
      <c r="K281" s="208" t="s">
        <v>2636</v>
      </c>
      <c r="L281" s="208" t="s">
        <v>3066</v>
      </c>
      <c r="M281" s="208" t="s">
        <v>2636</v>
      </c>
      <c r="N281" s="208" t="s">
        <v>6804</v>
      </c>
      <c r="O281" s="208" t="s">
        <v>5236</v>
      </c>
      <c r="P281" s="208" t="s">
        <v>6056</v>
      </c>
    </row>
    <row r="282" spans="1:16" outlineLevel="1">
      <c r="A282" s="216" t="s">
        <v>2942</v>
      </c>
      <c r="D282" s="219" t="str">
        <f t="shared" si="4"/>
        <v>Индекс изменения</v>
      </c>
      <c r="G282" s="208" t="s">
        <v>3773</v>
      </c>
      <c r="H282" s="208" t="s">
        <v>3772</v>
      </c>
      <c r="I282" s="208" t="s">
        <v>2147</v>
      </c>
      <c r="J282" s="208" t="s">
        <v>932</v>
      </c>
      <c r="K282" s="208" t="s">
        <v>2637</v>
      </c>
      <c r="L282" s="208" t="s">
        <v>3772</v>
      </c>
      <c r="M282" s="208" t="s">
        <v>2637</v>
      </c>
      <c r="N282" s="208" t="s">
        <v>6805</v>
      </c>
      <c r="O282" s="208" t="s">
        <v>5237</v>
      </c>
      <c r="P282" s="208" t="s">
        <v>6057</v>
      </c>
    </row>
    <row r="283" spans="1:16" outlineLevel="1">
      <c r="A283" s="216" t="s">
        <v>2942</v>
      </c>
      <c r="D283" s="219" t="str">
        <f t="shared" si="4"/>
        <v>VENDOR TOOLING LIST(описание специфической оснастки)</v>
      </c>
      <c r="G283" s="208" t="s">
        <v>3897</v>
      </c>
      <c r="H283" s="208" t="s">
        <v>3897</v>
      </c>
      <c r="I283" s="208" t="s">
        <v>3897</v>
      </c>
      <c r="J283" s="208" t="s">
        <v>933</v>
      </c>
      <c r="K283" s="208" t="s">
        <v>3897</v>
      </c>
      <c r="L283" s="208" t="s">
        <v>5507</v>
      </c>
      <c r="M283" s="208" t="s">
        <v>3897</v>
      </c>
      <c r="N283" s="208" t="s">
        <v>6806</v>
      </c>
      <c r="O283" s="208" t="s">
        <v>5693</v>
      </c>
      <c r="P283" s="208" t="s">
        <v>3897</v>
      </c>
    </row>
    <row r="284" spans="1:16" outlineLevel="1">
      <c r="A284" s="216" t="s">
        <v>2942</v>
      </c>
      <c r="D284" s="219" t="str">
        <f t="shared" si="4"/>
        <v>Предоставление описательного документа</v>
      </c>
      <c r="G284" s="371" t="s">
        <v>4482</v>
      </c>
      <c r="H284" s="371" t="s">
        <v>4930</v>
      </c>
      <c r="I284" s="371" t="s">
        <v>2321</v>
      </c>
      <c r="J284" s="371" t="s">
        <v>934</v>
      </c>
      <c r="K284" s="371" t="s">
        <v>2638</v>
      </c>
      <c r="L284" s="371" t="s">
        <v>3169</v>
      </c>
      <c r="M284" s="371" t="s">
        <v>2638</v>
      </c>
      <c r="N284" s="371" t="s">
        <v>6807</v>
      </c>
      <c r="O284" s="371" t="s">
        <v>5694</v>
      </c>
      <c r="P284" s="371" t="s">
        <v>6058</v>
      </c>
    </row>
    <row r="285" spans="1:16" outlineLevel="1">
      <c r="A285" s="216" t="s">
        <v>2942</v>
      </c>
      <c r="D285" s="219" t="str">
        <f t="shared" si="4"/>
        <v>Таблица IDO</v>
      </c>
      <c r="G285" s="371" t="s">
        <v>1056</v>
      </c>
      <c r="H285" s="371" t="s">
        <v>3388</v>
      </c>
      <c r="I285" s="371" t="s">
        <v>2322</v>
      </c>
      <c r="J285" s="371" t="s">
        <v>935</v>
      </c>
      <c r="K285" s="371" t="s">
        <v>2639</v>
      </c>
      <c r="L285" s="371" t="s">
        <v>3170</v>
      </c>
      <c r="M285" s="371" t="s">
        <v>2639</v>
      </c>
      <c r="N285" s="371" t="s">
        <v>6808</v>
      </c>
      <c r="O285" s="371" t="s">
        <v>5695</v>
      </c>
      <c r="P285" s="371" t="s">
        <v>6059</v>
      </c>
    </row>
    <row r="286" spans="1:16" outlineLevel="1">
      <c r="A286" s="216" t="s">
        <v>2942</v>
      </c>
      <c r="D286" s="219" t="str">
        <f t="shared" si="4"/>
        <v>Название функции</v>
      </c>
      <c r="G286" s="202" t="s">
        <v>4483</v>
      </c>
      <c r="H286" s="202" t="s">
        <v>2461</v>
      </c>
      <c r="I286" s="202" t="s">
        <v>2323</v>
      </c>
      <c r="J286" s="202" t="s">
        <v>936</v>
      </c>
      <c r="K286" s="202" t="s">
        <v>880</v>
      </c>
      <c r="L286" s="202" t="s">
        <v>2461</v>
      </c>
      <c r="M286" s="202" t="s">
        <v>880</v>
      </c>
      <c r="N286" s="202" t="s">
        <v>6809</v>
      </c>
      <c r="O286" s="202" t="s">
        <v>5696</v>
      </c>
      <c r="P286" s="202" t="s">
        <v>6060</v>
      </c>
    </row>
    <row r="287" spans="1:16" outlineLevel="1">
      <c r="A287" s="216" t="s">
        <v>2942</v>
      </c>
      <c r="D287" s="219" t="str">
        <f t="shared" si="4"/>
        <v>Название элемента</v>
      </c>
      <c r="G287" s="202" t="s">
        <v>2160</v>
      </c>
      <c r="H287" s="202" t="s">
        <v>2462</v>
      </c>
      <c r="I287" s="202" t="s">
        <v>2324</v>
      </c>
      <c r="J287" s="202" t="s">
        <v>937</v>
      </c>
      <c r="K287" s="202" t="s">
        <v>881</v>
      </c>
      <c r="L287" s="202" t="s">
        <v>2462</v>
      </c>
      <c r="M287" s="202" t="s">
        <v>881</v>
      </c>
      <c r="N287" s="202" t="s">
        <v>6810</v>
      </c>
      <c r="O287" s="202" t="s">
        <v>5697</v>
      </c>
      <c r="P287" s="202" t="s">
        <v>6061</v>
      </c>
    </row>
    <row r="288" spans="1:16" outlineLevel="1">
      <c r="A288" s="216" t="s">
        <v>2942</v>
      </c>
      <c r="D288" s="219" t="str">
        <f t="shared" ref="D288:D351" si="5">INDEX(G288:Q288,,$F$2)</f>
        <v>Название детали</v>
      </c>
      <c r="G288" s="202" t="s">
        <v>2161</v>
      </c>
      <c r="H288" s="202" t="s">
        <v>2463</v>
      </c>
      <c r="I288" s="202" t="s">
        <v>2325</v>
      </c>
      <c r="J288" s="202" t="s">
        <v>1546</v>
      </c>
      <c r="K288" s="202" t="s">
        <v>882</v>
      </c>
      <c r="L288" s="202" t="s">
        <v>2463</v>
      </c>
      <c r="M288" s="202" t="s">
        <v>882</v>
      </c>
      <c r="N288" s="202" t="s">
        <v>6811</v>
      </c>
      <c r="O288" s="202" t="s">
        <v>5698</v>
      </c>
      <c r="P288" s="202" t="s">
        <v>6062</v>
      </c>
    </row>
    <row r="289" spans="1:16" outlineLevel="1">
      <c r="A289" s="216" t="s">
        <v>2942</v>
      </c>
      <c r="D289" s="219" t="str">
        <f t="shared" si="5"/>
        <v>Номер детали</v>
      </c>
      <c r="G289" s="202" t="s">
        <v>2162</v>
      </c>
      <c r="H289" s="202" t="s">
        <v>2464</v>
      </c>
      <c r="I289" s="202" t="s">
        <v>2326</v>
      </c>
      <c r="J289" s="202" t="s">
        <v>938</v>
      </c>
      <c r="K289" s="202" t="s">
        <v>883</v>
      </c>
      <c r="L289" s="202" t="s">
        <v>2464</v>
      </c>
      <c r="M289" s="202" t="s">
        <v>883</v>
      </c>
      <c r="N289" s="202" t="s">
        <v>6812</v>
      </c>
      <c r="O289" s="202" t="s">
        <v>5699</v>
      </c>
      <c r="P289" s="202" t="s">
        <v>6063</v>
      </c>
    </row>
    <row r="290" spans="1:16" outlineLevel="1">
      <c r="A290" s="216" t="s">
        <v>2942</v>
      </c>
      <c r="D290" s="219" t="str">
        <f t="shared" si="5"/>
        <v>Левый/Правый/Общий</v>
      </c>
      <c r="G290" s="202" t="s">
        <v>2163</v>
      </c>
      <c r="H290" s="202" t="s">
        <v>2465</v>
      </c>
      <c r="I290" s="202" t="s">
        <v>2327</v>
      </c>
      <c r="J290" s="202" t="s">
        <v>939</v>
      </c>
      <c r="K290" s="202" t="s">
        <v>884</v>
      </c>
      <c r="L290" s="202" t="s">
        <v>2465</v>
      </c>
      <c r="M290" s="202" t="s">
        <v>884</v>
      </c>
      <c r="N290" s="202" t="s">
        <v>6813</v>
      </c>
      <c r="O290" s="202" t="s">
        <v>2465</v>
      </c>
      <c r="P290" s="202" t="s">
        <v>6064</v>
      </c>
    </row>
    <row r="291" spans="1:16" outlineLevel="1">
      <c r="A291" s="216" t="s">
        <v>2942</v>
      </c>
      <c r="D291" s="219" t="str">
        <f t="shared" si="5"/>
        <v>Разновидность(оборудование, моторизация, коробка, опции, …)</v>
      </c>
      <c r="G291" s="202" t="s">
        <v>3206</v>
      </c>
      <c r="H291" s="202" t="s">
        <v>2466</v>
      </c>
      <c r="I291" s="202" t="s">
        <v>2142</v>
      </c>
      <c r="J291" s="202" t="s">
        <v>2037</v>
      </c>
      <c r="K291" s="202" t="s">
        <v>885</v>
      </c>
      <c r="L291" s="202" t="s">
        <v>2466</v>
      </c>
      <c r="M291" s="202" t="s">
        <v>885</v>
      </c>
      <c r="N291" s="202" t="s">
        <v>6814</v>
      </c>
      <c r="O291" s="202" t="s">
        <v>5700</v>
      </c>
      <c r="P291" s="202" t="s">
        <v>6065</v>
      </c>
    </row>
    <row r="292" spans="1:16" outlineLevel="1">
      <c r="A292" s="216" t="s">
        <v>2942</v>
      </c>
      <c r="D292" s="219" t="str">
        <f t="shared" si="5"/>
        <v>Carry Over деталь(Да/Нет)</v>
      </c>
      <c r="G292" s="202" t="s">
        <v>3207</v>
      </c>
      <c r="H292" s="202" t="s">
        <v>4535</v>
      </c>
      <c r="I292" s="202" t="s">
        <v>2328</v>
      </c>
      <c r="J292" s="202" t="s">
        <v>940</v>
      </c>
      <c r="K292" s="202" t="s">
        <v>886</v>
      </c>
      <c r="L292" s="202" t="s">
        <v>4535</v>
      </c>
      <c r="M292" s="202" t="s">
        <v>886</v>
      </c>
      <c r="N292" s="202" t="s">
        <v>6815</v>
      </c>
      <c r="O292" s="202" t="s">
        <v>4535</v>
      </c>
      <c r="P292" s="202" t="s">
        <v>6066</v>
      </c>
    </row>
    <row r="293" spans="1:16" outlineLevel="1">
      <c r="A293" s="216" t="s">
        <v>2942</v>
      </c>
      <c r="D293" s="219" t="str">
        <f t="shared" si="5"/>
        <v>N° RENAULT (TXXXXXXXX) оборудования если существует (указывать только в случае изменения последнего)
или
N° RENAULT (PXXXXXXXX) для упаковки (новый или измененный)</v>
      </c>
      <c r="G293" s="202" t="s">
        <v>2951</v>
      </c>
      <c r="H293" s="202" t="s">
        <v>8</v>
      </c>
      <c r="I293" s="202" t="s">
        <v>2329</v>
      </c>
      <c r="J293" s="202" t="s">
        <v>941</v>
      </c>
      <c r="K293" s="202" t="s">
        <v>901</v>
      </c>
      <c r="L293" s="202" t="s">
        <v>3171</v>
      </c>
      <c r="M293" s="202" t="s">
        <v>901</v>
      </c>
      <c r="N293" s="202" t="s">
        <v>6816</v>
      </c>
      <c r="O293" s="202" t="s">
        <v>5701</v>
      </c>
      <c r="P293" s="202" t="s">
        <v>6067</v>
      </c>
    </row>
    <row r="294" spans="1:16" outlineLevel="1">
      <c r="A294" s="216" t="s">
        <v>2942</v>
      </c>
      <c r="D294" s="219" t="str">
        <f t="shared" si="5"/>
        <v>N° RENAULT если оборудование уже зарегистрировано
(указывать только в случае изменения номера)</v>
      </c>
      <c r="G294" s="202" t="s">
        <v>4793</v>
      </c>
      <c r="H294" s="202" t="s">
        <v>4792</v>
      </c>
      <c r="I294" s="202" t="s">
        <v>1278</v>
      </c>
      <c r="J294" s="202" t="s">
        <v>829</v>
      </c>
      <c r="K294" s="202" t="s">
        <v>902</v>
      </c>
      <c r="L294" s="202" t="s">
        <v>3172</v>
      </c>
      <c r="M294" s="202" t="s">
        <v>902</v>
      </c>
      <c r="N294" s="202" t="s">
        <v>6817</v>
      </c>
      <c r="O294" s="202" t="s">
        <v>5702</v>
      </c>
      <c r="P294" s="202" t="s">
        <v>6068</v>
      </c>
    </row>
    <row r="295" spans="1:16" outlineLevel="1">
      <c r="A295" s="216" t="s">
        <v>2942</v>
      </c>
      <c r="D295" s="219" t="str">
        <f t="shared" si="5"/>
        <v>Тип процесса</v>
      </c>
      <c r="G295" s="202" t="s">
        <v>2348</v>
      </c>
      <c r="H295" s="202" t="s">
        <v>4794</v>
      </c>
      <c r="I295" s="202" t="s">
        <v>3611</v>
      </c>
      <c r="J295" s="202" t="s">
        <v>830</v>
      </c>
      <c r="K295" s="202" t="s">
        <v>1527</v>
      </c>
      <c r="L295" s="202" t="s">
        <v>3173</v>
      </c>
      <c r="M295" s="202" t="s">
        <v>1527</v>
      </c>
      <c r="N295" s="202" t="s">
        <v>6818</v>
      </c>
      <c r="O295" s="202" t="s">
        <v>5240</v>
      </c>
      <c r="P295" s="202" t="s">
        <v>6069</v>
      </c>
    </row>
    <row r="296" spans="1:16" outlineLevel="1">
      <c r="A296" s="216" t="s">
        <v>2942</v>
      </c>
      <c r="D296" s="219" t="str">
        <f t="shared" si="5"/>
        <v>Тип оснастки</v>
      </c>
      <c r="G296" s="202" t="s">
        <v>2349</v>
      </c>
      <c r="H296" s="202" t="s">
        <v>4796</v>
      </c>
      <c r="I296" s="202" t="s">
        <v>3612</v>
      </c>
      <c r="J296" s="202" t="s">
        <v>3026</v>
      </c>
      <c r="K296" s="202" t="s">
        <v>4529</v>
      </c>
      <c r="L296" s="202" t="s">
        <v>3174</v>
      </c>
      <c r="M296" s="202" t="s">
        <v>4529</v>
      </c>
      <c r="N296" s="202" t="s">
        <v>6819</v>
      </c>
      <c r="O296" s="202" t="s">
        <v>5239</v>
      </c>
      <c r="P296" s="202" t="s">
        <v>6070</v>
      </c>
    </row>
    <row r="297" spans="1:16" outlineLevel="1">
      <c r="A297" s="216" t="s">
        <v>2942</v>
      </c>
      <c r="D297" s="219" t="str">
        <f t="shared" si="5"/>
        <v>Количество гнезд в пресс форме или количество деталей за удар</v>
      </c>
      <c r="G297" s="202" t="s">
        <v>3208</v>
      </c>
      <c r="H297" s="202" t="s">
        <v>4798</v>
      </c>
      <c r="I297" s="202" t="s">
        <v>1279</v>
      </c>
      <c r="J297" s="202" t="s">
        <v>831</v>
      </c>
      <c r="K297" s="202" t="s">
        <v>903</v>
      </c>
      <c r="L297" s="202" t="s">
        <v>3175</v>
      </c>
      <c r="M297" s="202" t="s">
        <v>903</v>
      </c>
      <c r="N297" s="202" t="s">
        <v>6820</v>
      </c>
      <c r="O297" s="202" t="s">
        <v>5241</v>
      </c>
      <c r="P297" s="202" t="s">
        <v>6071</v>
      </c>
    </row>
    <row r="298" spans="1:16" outlineLevel="1">
      <c r="A298" s="216" t="s">
        <v>2942</v>
      </c>
      <c r="D298" s="219" t="str">
        <f t="shared" si="5"/>
        <v>Количество разных видов деталей, произведенных за один цикл производства</v>
      </c>
      <c r="G298" s="202" t="s">
        <v>4293</v>
      </c>
      <c r="H298" s="202" t="s">
        <v>2748</v>
      </c>
      <c r="I298" s="202" t="s">
        <v>1280</v>
      </c>
      <c r="J298" s="202" t="s">
        <v>832</v>
      </c>
      <c r="K298" s="202" t="s">
        <v>904</v>
      </c>
      <c r="L298" s="202" t="s">
        <v>3176</v>
      </c>
      <c r="M298" s="202" t="s">
        <v>904</v>
      </c>
      <c r="N298" s="202" t="s">
        <v>6821</v>
      </c>
      <c r="O298" s="202" t="s">
        <v>5703</v>
      </c>
      <c r="P298" s="202" t="s">
        <v>6072</v>
      </c>
    </row>
    <row r="299" spans="1:16" outlineLevel="1">
      <c r="A299" s="216" t="s">
        <v>2942</v>
      </c>
      <c r="D299" s="219" t="str">
        <f t="shared" si="5"/>
        <v>Дополнение к названию упаковки (только в случае если тип инструмента = упаковка)</v>
      </c>
      <c r="G299" s="202" t="s">
        <v>1813</v>
      </c>
      <c r="H299" s="202" t="s">
        <v>1812</v>
      </c>
      <c r="I299" s="202" t="s">
        <v>1281</v>
      </c>
      <c r="J299" s="202" t="s">
        <v>833</v>
      </c>
      <c r="K299" s="202" t="s">
        <v>905</v>
      </c>
      <c r="L299" s="202" t="s">
        <v>4072</v>
      </c>
      <c r="M299" s="202" t="s">
        <v>905</v>
      </c>
      <c r="N299" s="202" t="s">
        <v>6822</v>
      </c>
      <c r="O299" s="202" t="s">
        <v>5242</v>
      </c>
      <c r="P299" s="202" t="s">
        <v>6073</v>
      </c>
    </row>
    <row r="300" spans="1:16" outlineLevel="1">
      <c r="A300" s="216" t="s">
        <v>2942</v>
      </c>
      <c r="D300" s="219" t="str">
        <f t="shared" si="5"/>
        <v>Название оснастки или упаковки(заполняется автоматически)</v>
      </c>
      <c r="G300" s="202" t="s">
        <v>1815</v>
      </c>
      <c r="H300" s="202" t="s">
        <v>1814</v>
      </c>
      <c r="I300" s="202" t="s">
        <v>1282</v>
      </c>
      <c r="J300" s="202" t="s">
        <v>834</v>
      </c>
      <c r="K300" s="202" t="s">
        <v>906</v>
      </c>
      <c r="L300" s="202" t="s">
        <v>4073</v>
      </c>
      <c r="M300" s="202" t="s">
        <v>906</v>
      </c>
      <c r="N300" s="202" t="s">
        <v>6823</v>
      </c>
      <c r="O300" s="202" t="s">
        <v>5243</v>
      </c>
      <c r="P300" s="202" t="s">
        <v>6074</v>
      </c>
    </row>
    <row r="301" spans="1:16" outlineLevel="1">
      <c r="A301" s="216" t="s">
        <v>2942</v>
      </c>
      <c r="D301" s="219" t="str">
        <f t="shared" si="5"/>
        <v>Количество инструментов</v>
      </c>
      <c r="G301" s="202" t="s">
        <v>2353</v>
      </c>
      <c r="H301" s="202" t="s">
        <v>1820</v>
      </c>
      <c r="I301" s="202" t="s">
        <v>1283</v>
      </c>
      <c r="J301" s="202" t="s">
        <v>835</v>
      </c>
      <c r="K301" s="202" t="s">
        <v>907</v>
      </c>
      <c r="L301" s="202" t="s">
        <v>3057</v>
      </c>
      <c r="M301" s="202" t="s">
        <v>907</v>
      </c>
      <c r="N301" s="202" t="s">
        <v>6789</v>
      </c>
      <c r="O301" s="202" t="s">
        <v>5244</v>
      </c>
      <c r="P301" s="202" t="s">
        <v>6075</v>
      </c>
    </row>
    <row r="302" spans="1:16" outlineLevel="1">
      <c r="A302" s="216" t="s">
        <v>2942</v>
      </c>
      <c r="D302" s="219" t="str">
        <f t="shared" si="5"/>
        <v>Цена за единицу</v>
      </c>
      <c r="G302" s="202" t="s">
        <v>3209</v>
      </c>
      <c r="H302" s="202" t="s">
        <v>529</v>
      </c>
      <c r="I302" s="202" t="s">
        <v>1284</v>
      </c>
      <c r="J302" s="202" t="s">
        <v>836</v>
      </c>
      <c r="K302" s="202" t="s">
        <v>792</v>
      </c>
      <c r="L302" s="202" t="s">
        <v>4074</v>
      </c>
      <c r="M302" s="202" t="s">
        <v>792</v>
      </c>
      <c r="N302" s="202" t="s">
        <v>6731</v>
      </c>
      <c r="O302" s="202" t="s">
        <v>5171</v>
      </c>
      <c r="P302" s="202" t="s">
        <v>5971</v>
      </c>
    </row>
    <row r="303" spans="1:16" outlineLevel="1">
      <c r="A303" s="216" t="s">
        <v>2942</v>
      </c>
      <c r="D303" s="219" t="str">
        <f t="shared" si="5"/>
        <v>Сумма (автоматический расчет)</v>
      </c>
      <c r="G303" s="202" t="s">
        <v>171</v>
      </c>
      <c r="H303" s="202" t="s">
        <v>170</v>
      </c>
      <c r="I303" s="202" t="s">
        <v>1285</v>
      </c>
      <c r="J303" s="202" t="s">
        <v>837</v>
      </c>
      <c r="K303" s="202" t="s">
        <v>908</v>
      </c>
      <c r="L303" s="202" t="s">
        <v>4075</v>
      </c>
      <c r="M303" s="202" t="s">
        <v>908</v>
      </c>
      <c r="N303" s="202" t="s">
        <v>6824</v>
      </c>
      <c r="O303" s="202" t="s">
        <v>5245</v>
      </c>
      <c r="P303" s="202" t="s">
        <v>6076</v>
      </c>
    </row>
    <row r="304" spans="1:16" outlineLevel="1">
      <c r="A304" s="216" t="s">
        <v>2942</v>
      </c>
      <c r="D304" s="219" t="str">
        <f t="shared" si="5"/>
        <v>Валюта (ISO код)</v>
      </c>
      <c r="G304" s="202" t="s">
        <v>3210</v>
      </c>
      <c r="H304" s="202" t="s">
        <v>172</v>
      </c>
      <c r="I304" s="202" t="s">
        <v>1286</v>
      </c>
      <c r="J304" s="202" t="s">
        <v>838</v>
      </c>
      <c r="K304" s="202" t="s">
        <v>909</v>
      </c>
      <c r="L304" s="202" t="s">
        <v>2709</v>
      </c>
      <c r="M304" s="202" t="s">
        <v>909</v>
      </c>
      <c r="N304" s="202" t="s">
        <v>6825</v>
      </c>
      <c r="O304" s="202" t="s">
        <v>5704</v>
      </c>
      <c r="P304" s="202" t="s">
        <v>6077</v>
      </c>
    </row>
    <row r="305" spans="1:16" outlineLevel="1">
      <c r="A305" s="216" t="s">
        <v>2942</v>
      </c>
      <c r="D305" s="219" t="str">
        <f t="shared" si="5"/>
        <v>Объяснение изменения цены (по запросу)</v>
      </c>
      <c r="G305" s="202" t="s">
        <v>174</v>
      </c>
      <c r="H305" s="202" t="s">
        <v>173</v>
      </c>
      <c r="I305" s="202" t="s">
        <v>1287</v>
      </c>
      <c r="J305" s="202" t="s">
        <v>839</v>
      </c>
      <c r="K305" s="202" t="s">
        <v>910</v>
      </c>
      <c r="L305" s="202" t="s">
        <v>4076</v>
      </c>
      <c r="M305" s="202" t="s">
        <v>910</v>
      </c>
      <c r="N305" s="202" t="s">
        <v>6826</v>
      </c>
      <c r="O305" s="202" t="s">
        <v>5246</v>
      </c>
      <c r="P305" s="202" t="s">
        <v>6078</v>
      </c>
    </row>
    <row r="306" spans="1:16" outlineLevel="1">
      <c r="A306" s="216" t="s">
        <v>2942</v>
      </c>
      <c r="D306" s="219" t="str">
        <f t="shared" si="5"/>
        <v>Предварительная дата изготовления оснастки</v>
      </c>
      <c r="G306" s="202" t="s">
        <v>3211</v>
      </c>
      <c r="H306" s="202" t="s">
        <v>176</v>
      </c>
      <c r="I306" s="202" t="s">
        <v>1288</v>
      </c>
      <c r="J306" s="202" t="s">
        <v>840</v>
      </c>
      <c r="K306" s="202" t="s">
        <v>911</v>
      </c>
      <c r="L306" s="202" t="s">
        <v>5508</v>
      </c>
      <c r="M306" s="202" t="s">
        <v>911</v>
      </c>
      <c r="N306" s="202" t="s">
        <v>6827</v>
      </c>
      <c r="O306" s="202" t="s">
        <v>5247</v>
      </c>
      <c r="P306" s="202" t="s">
        <v>6079</v>
      </c>
    </row>
    <row r="307" spans="1:16" outlineLevel="1">
      <c r="A307" s="216" t="s">
        <v>2942</v>
      </c>
      <c r="D307" s="219" t="str">
        <f t="shared" si="5"/>
        <v>Дата конечной оплаты (Соглашение на производство) ДД.ММ.ГГ</v>
      </c>
      <c r="G307" s="202" t="s">
        <v>1741</v>
      </c>
      <c r="H307" s="202" t="s">
        <v>2148</v>
      </c>
      <c r="I307" s="202" t="s">
        <v>1289</v>
      </c>
      <c r="J307" s="202" t="s">
        <v>841</v>
      </c>
      <c r="K307" s="202" t="s">
        <v>912</v>
      </c>
      <c r="L307" s="202" t="s">
        <v>4077</v>
      </c>
      <c r="M307" s="202" t="s">
        <v>912</v>
      </c>
      <c r="N307" s="202" t="s">
        <v>6828</v>
      </c>
      <c r="O307" s="202" t="s">
        <v>5705</v>
      </c>
      <c r="P307" s="202" t="s">
        <v>6080</v>
      </c>
    </row>
    <row r="308" spans="1:16" outlineLevel="1">
      <c r="A308" s="216" t="s">
        <v>2942</v>
      </c>
      <c r="D308" s="219" t="str">
        <f t="shared" si="5"/>
        <v>Срок жизни оснастки в количестве циклов</v>
      </c>
      <c r="G308" s="202" t="s">
        <v>2352</v>
      </c>
      <c r="H308" s="202" t="s">
        <v>177</v>
      </c>
      <c r="I308" s="202" t="s">
        <v>1290</v>
      </c>
      <c r="J308" s="202" t="s">
        <v>842</v>
      </c>
      <c r="K308" s="202" t="s">
        <v>913</v>
      </c>
      <c r="L308" s="202" t="s">
        <v>5509</v>
      </c>
      <c r="M308" s="202" t="s">
        <v>913</v>
      </c>
      <c r="N308" s="202" t="s">
        <v>6829</v>
      </c>
      <c r="O308" s="202" t="s">
        <v>5248</v>
      </c>
      <c r="P308" s="202" t="s">
        <v>6081</v>
      </c>
    </row>
    <row r="309" spans="1:16" outlineLevel="1">
      <c r="A309" s="216" t="s">
        <v>2942</v>
      </c>
      <c r="D309" s="219" t="str">
        <f t="shared" si="5"/>
        <v>Месторасположение оборудования для серийного производства:
- Производственная площадка поставщика Уровня 1
- Производственная площадка поставщика Уровня n</v>
      </c>
      <c r="G309" s="202" t="s">
        <v>4082</v>
      </c>
      <c r="H309" s="202" t="s">
        <v>1672</v>
      </c>
      <c r="I309" s="202" t="s">
        <v>3090</v>
      </c>
      <c r="J309" s="202" t="s">
        <v>2676</v>
      </c>
      <c r="K309" s="202" t="s">
        <v>914</v>
      </c>
      <c r="L309" s="202" t="s">
        <v>4078</v>
      </c>
      <c r="M309" s="202" t="s">
        <v>914</v>
      </c>
      <c r="N309" s="202" t="s">
        <v>6830</v>
      </c>
      <c r="O309" s="202" t="s">
        <v>5706</v>
      </c>
      <c r="P309" s="202" t="s">
        <v>6082</v>
      </c>
    </row>
    <row r="310" spans="1:16" outlineLevel="1">
      <c r="A310" s="216" t="s">
        <v>2942</v>
      </c>
      <c r="D310" s="219" t="str">
        <f t="shared" si="5"/>
        <v>Код страны местонахождения инструмента для серийного производства</v>
      </c>
      <c r="G310" s="202" t="s">
        <v>674</v>
      </c>
      <c r="H310" s="202" t="s">
        <v>673</v>
      </c>
      <c r="I310" s="202" t="s">
        <v>3091</v>
      </c>
      <c r="J310" s="202" t="s">
        <v>2677</v>
      </c>
      <c r="K310" s="202" t="s">
        <v>915</v>
      </c>
      <c r="L310" s="202" t="s">
        <v>942</v>
      </c>
      <c r="M310" s="202" t="s">
        <v>915</v>
      </c>
      <c r="N310" s="202" t="s">
        <v>6831</v>
      </c>
      <c r="O310" s="202" t="s">
        <v>5249</v>
      </c>
      <c r="P310" s="202" t="s">
        <v>6083</v>
      </c>
    </row>
    <row r="311" spans="1:16" outlineLevel="1">
      <c r="A311" s="216" t="s">
        <v>2942</v>
      </c>
      <c r="D311" s="219" t="str">
        <f t="shared" si="5"/>
        <v xml:space="preserve">Код Renault площадки серийного производства деталей </v>
      </c>
      <c r="G311" s="202" t="s">
        <v>2672</v>
      </c>
      <c r="H311" s="202" t="s">
        <v>675</v>
      </c>
      <c r="I311" s="202" t="s">
        <v>3092</v>
      </c>
      <c r="J311" s="202" t="s">
        <v>2678</v>
      </c>
      <c r="K311" s="202" t="s">
        <v>916</v>
      </c>
      <c r="L311" s="202" t="s">
        <v>943</v>
      </c>
      <c r="M311" s="202" t="s">
        <v>916</v>
      </c>
      <c r="N311" s="202" t="s">
        <v>6832</v>
      </c>
      <c r="O311" s="202" t="s">
        <v>5707</v>
      </c>
      <c r="P311" s="202" t="s">
        <v>6084</v>
      </c>
    </row>
    <row r="312" spans="1:16" outlineLevel="1">
      <c r="A312" s="216" t="s">
        <v>2942</v>
      </c>
      <c r="D312" s="219" t="str">
        <f t="shared" si="5"/>
        <v>Название поставщика уровня n для серийного производства</v>
      </c>
      <c r="G312" s="202" t="s">
        <v>747</v>
      </c>
      <c r="H312" s="202" t="s">
        <v>3407</v>
      </c>
      <c r="I312" s="202" t="s">
        <v>3093</v>
      </c>
      <c r="J312" s="202" t="s">
        <v>2679</v>
      </c>
      <c r="K312" s="202" t="s">
        <v>917</v>
      </c>
      <c r="L312" s="202" t="s">
        <v>944</v>
      </c>
      <c r="M312" s="202" t="s">
        <v>917</v>
      </c>
      <c r="N312" s="202" t="s">
        <v>6833</v>
      </c>
      <c r="O312" s="202" t="s">
        <v>5708</v>
      </c>
      <c r="P312" s="202" t="s">
        <v>6085</v>
      </c>
    </row>
    <row r="313" spans="1:16" outlineLevel="1">
      <c r="A313" s="216" t="s">
        <v>2942</v>
      </c>
      <c r="D313" s="219" t="str">
        <f t="shared" si="5"/>
        <v>Адрес</v>
      </c>
      <c r="G313" s="202" t="s">
        <v>3212</v>
      </c>
      <c r="H313" s="202" t="s">
        <v>748</v>
      </c>
      <c r="I313" s="202" t="s">
        <v>3094</v>
      </c>
      <c r="J313" s="202" t="s">
        <v>2680</v>
      </c>
      <c r="K313" s="202" t="s">
        <v>918</v>
      </c>
      <c r="L313" s="202" t="s">
        <v>945</v>
      </c>
      <c r="M313" s="202" t="s">
        <v>918</v>
      </c>
      <c r="N313" s="202" t="s">
        <v>6834</v>
      </c>
      <c r="O313" s="202" t="s">
        <v>5250</v>
      </c>
      <c r="P313" s="202" t="s">
        <v>6086</v>
      </c>
    </row>
    <row r="314" spans="1:16" outlineLevel="1">
      <c r="A314" s="216" t="s">
        <v>2942</v>
      </c>
      <c r="D314" s="219" t="str">
        <f t="shared" si="5"/>
        <v>Почтовый индекс</v>
      </c>
      <c r="G314" s="202" t="s">
        <v>3213</v>
      </c>
      <c r="H314" s="202" t="s">
        <v>749</v>
      </c>
      <c r="I314" s="202" t="s">
        <v>3095</v>
      </c>
      <c r="J314" s="202" t="s">
        <v>2681</v>
      </c>
      <c r="K314" s="202" t="s">
        <v>919</v>
      </c>
      <c r="L314" s="202" t="s">
        <v>946</v>
      </c>
      <c r="M314" s="202" t="s">
        <v>919</v>
      </c>
      <c r="N314" s="202" t="s">
        <v>6835</v>
      </c>
      <c r="O314" s="202" t="s">
        <v>5251</v>
      </c>
      <c r="P314" s="202" t="s">
        <v>6087</v>
      </c>
    </row>
    <row r="315" spans="1:16" outlineLevel="1">
      <c r="A315" s="216" t="s">
        <v>2942</v>
      </c>
      <c r="D315" s="219" t="str">
        <f t="shared" si="5"/>
        <v>Город</v>
      </c>
      <c r="G315" s="202" t="s">
        <v>3214</v>
      </c>
      <c r="H315" s="202" t="s">
        <v>720</v>
      </c>
      <c r="I315" s="202" t="s">
        <v>5013</v>
      </c>
      <c r="J315" s="202" t="s">
        <v>3030</v>
      </c>
      <c r="K315" s="202" t="s">
        <v>2277</v>
      </c>
      <c r="L315" s="202" t="s">
        <v>371</v>
      </c>
      <c r="M315" s="202" t="s">
        <v>2277</v>
      </c>
      <c r="N315" s="202" t="s">
        <v>6608</v>
      </c>
      <c r="O315" s="202" t="s">
        <v>5252</v>
      </c>
      <c r="P315" s="202" t="s">
        <v>5856</v>
      </c>
    </row>
    <row r="316" spans="1:16" ht="14.25" customHeight="1" outlineLevel="1">
      <c r="A316" s="216" t="s">
        <v>2942</v>
      </c>
      <c r="D316" s="219" t="str">
        <f t="shared" si="5"/>
        <v>Изготовление оборудования на внутренней площадке поставщика уровня 1 (ДА/НЕТ)</v>
      </c>
      <c r="G316" s="202" t="s">
        <v>1893</v>
      </c>
      <c r="H316" s="202" t="s">
        <v>722</v>
      </c>
      <c r="I316" s="202" t="s">
        <v>3096</v>
      </c>
      <c r="J316" s="202" t="s">
        <v>1462</v>
      </c>
      <c r="K316" s="202" t="s">
        <v>920</v>
      </c>
      <c r="L316" s="202" t="s">
        <v>947</v>
      </c>
      <c r="M316" s="202" t="s">
        <v>920</v>
      </c>
      <c r="N316" s="202" t="s">
        <v>6836</v>
      </c>
      <c r="O316" s="202" t="s">
        <v>5709</v>
      </c>
      <c r="P316" s="202" t="s">
        <v>6088</v>
      </c>
    </row>
    <row r="317" spans="1:16" outlineLevel="1">
      <c r="A317" s="216" t="s">
        <v>2942</v>
      </c>
      <c r="D317" s="219" t="str">
        <f t="shared" si="5"/>
        <v>Название изготовителя оснастки если оснастка покупная</v>
      </c>
      <c r="G317" s="202" t="s">
        <v>1895</v>
      </c>
      <c r="H317" s="202" t="s">
        <v>1894</v>
      </c>
      <c r="I317" s="202" t="s">
        <v>3097</v>
      </c>
      <c r="J317" s="202" t="s">
        <v>1463</v>
      </c>
      <c r="K317" s="202" t="s">
        <v>921</v>
      </c>
      <c r="L317" s="202" t="s">
        <v>948</v>
      </c>
      <c r="M317" s="202" t="s">
        <v>921</v>
      </c>
      <c r="N317" s="202" t="s">
        <v>6837</v>
      </c>
      <c r="O317" s="202" t="s">
        <v>5253</v>
      </c>
      <c r="P317" s="202" t="s">
        <v>6089</v>
      </c>
    </row>
    <row r="318" spans="1:16" outlineLevel="1">
      <c r="A318" s="216" t="s">
        <v>2942</v>
      </c>
      <c r="D318" s="219" t="str">
        <f t="shared" si="5"/>
        <v>Код страны изготовителя оснастки</v>
      </c>
      <c r="G318" s="202" t="s">
        <v>744</v>
      </c>
      <c r="H318" s="202" t="s">
        <v>1896</v>
      </c>
      <c r="I318" s="202" t="s">
        <v>3098</v>
      </c>
      <c r="J318" s="202" t="s">
        <v>1464</v>
      </c>
      <c r="K318" s="202" t="s">
        <v>922</v>
      </c>
      <c r="L318" s="202" t="s">
        <v>949</v>
      </c>
      <c r="M318" s="202" t="s">
        <v>922</v>
      </c>
      <c r="N318" s="202" t="s">
        <v>6838</v>
      </c>
      <c r="O318" s="202" t="s">
        <v>5254</v>
      </c>
      <c r="P318" s="202" t="s">
        <v>6090</v>
      </c>
    </row>
    <row r="319" spans="1:16" outlineLevel="1">
      <c r="A319" s="216" t="s">
        <v>2942</v>
      </c>
      <c r="D319" s="219" t="str">
        <f t="shared" si="5"/>
        <v>Другая связанная деталь 1</v>
      </c>
      <c r="G319" s="202" t="s">
        <v>5051</v>
      </c>
      <c r="H319" s="202" t="s">
        <v>3775</v>
      </c>
      <c r="I319" s="202" t="s">
        <v>3099</v>
      </c>
      <c r="J319" s="202" t="s">
        <v>1465</v>
      </c>
      <c r="K319" s="202" t="s">
        <v>923</v>
      </c>
      <c r="L319" s="202" t="s">
        <v>950</v>
      </c>
      <c r="M319" s="202" t="s">
        <v>923</v>
      </c>
      <c r="N319" s="202" t="s">
        <v>6839</v>
      </c>
      <c r="O319" s="202" t="s">
        <v>3775</v>
      </c>
      <c r="P319" s="202" t="s">
        <v>6091</v>
      </c>
    </row>
    <row r="320" spans="1:16" outlineLevel="1">
      <c r="A320" s="216" t="s">
        <v>2942</v>
      </c>
      <c r="D320" s="219" t="str">
        <f t="shared" si="5"/>
        <v>Другая связанная деталь 2</v>
      </c>
      <c r="G320" s="202" t="s">
        <v>5052</v>
      </c>
      <c r="H320" s="202" t="s">
        <v>3776</v>
      </c>
      <c r="I320" s="202" t="s">
        <v>3100</v>
      </c>
      <c r="J320" s="202" t="s">
        <v>1466</v>
      </c>
      <c r="K320" s="202" t="s">
        <v>924</v>
      </c>
      <c r="L320" s="202" t="s">
        <v>951</v>
      </c>
      <c r="M320" s="202" t="s">
        <v>924</v>
      </c>
      <c r="N320" s="202" t="s">
        <v>6840</v>
      </c>
      <c r="O320" s="202" t="s">
        <v>3776</v>
      </c>
      <c r="P320" s="202" t="s">
        <v>6092</v>
      </c>
    </row>
    <row r="321" spans="1:16" outlineLevel="1">
      <c r="A321" s="216" t="s">
        <v>2942</v>
      </c>
      <c r="D321" s="219" t="str">
        <f t="shared" si="5"/>
        <v>Другая связанная деталь 3</v>
      </c>
      <c r="G321" s="202" t="s">
        <v>5053</v>
      </c>
      <c r="H321" s="202" t="s">
        <v>3777</v>
      </c>
      <c r="I321" s="202" t="s">
        <v>4329</v>
      </c>
      <c r="J321" s="202" t="s">
        <v>1467</v>
      </c>
      <c r="K321" s="202" t="s">
        <v>925</v>
      </c>
      <c r="L321" s="202" t="s">
        <v>952</v>
      </c>
      <c r="M321" s="202" t="s">
        <v>925</v>
      </c>
      <c r="N321" s="202" t="s">
        <v>6841</v>
      </c>
      <c r="O321" s="202" t="s">
        <v>3777</v>
      </c>
      <c r="P321" s="202" t="s">
        <v>6093</v>
      </c>
    </row>
    <row r="322" spans="1:16" outlineLevel="1">
      <c r="A322" s="216" t="s">
        <v>2942</v>
      </c>
      <c r="D322" s="219" t="str">
        <f t="shared" si="5"/>
        <v>Другая связанная деталь 4</v>
      </c>
      <c r="G322" s="202" t="s">
        <v>5054</v>
      </c>
      <c r="H322" s="202" t="s">
        <v>3778</v>
      </c>
      <c r="I322" s="202" t="s">
        <v>4330</v>
      </c>
      <c r="J322" s="202" t="s">
        <v>1468</v>
      </c>
      <c r="K322" s="202" t="s">
        <v>926</v>
      </c>
      <c r="L322" s="202" t="s">
        <v>953</v>
      </c>
      <c r="M322" s="202" t="s">
        <v>926</v>
      </c>
      <c r="N322" s="202" t="s">
        <v>6842</v>
      </c>
      <c r="O322" s="202" t="s">
        <v>3778</v>
      </c>
      <c r="P322" s="202" t="s">
        <v>6094</v>
      </c>
    </row>
    <row r="323" spans="1:16" outlineLevel="1">
      <c r="A323" s="216" t="s">
        <v>2942</v>
      </c>
      <c r="D323" s="219" t="str">
        <f t="shared" si="5"/>
        <v>Другая связанная деталь 5</v>
      </c>
      <c r="G323" s="202" t="s">
        <v>5055</v>
      </c>
      <c r="H323" s="202" t="s">
        <v>3779</v>
      </c>
      <c r="I323" s="202" t="s">
        <v>4331</v>
      </c>
      <c r="J323" s="202" t="s">
        <v>1469</v>
      </c>
      <c r="K323" s="202" t="s">
        <v>927</v>
      </c>
      <c r="L323" s="202" t="s">
        <v>954</v>
      </c>
      <c r="M323" s="202" t="s">
        <v>927</v>
      </c>
      <c r="N323" s="202" t="s">
        <v>6843</v>
      </c>
      <c r="O323" s="202" t="s">
        <v>3779</v>
      </c>
      <c r="P323" s="202" t="s">
        <v>6095</v>
      </c>
    </row>
    <row r="324" spans="1:16" outlineLevel="1">
      <c r="A324" s="216" t="s">
        <v>2942</v>
      </c>
      <c r="D324" s="219" t="str">
        <f t="shared" si="5"/>
        <v>Тип процесса</v>
      </c>
      <c r="G324" s="200" t="s">
        <v>2348</v>
      </c>
      <c r="H324" s="200" t="s">
        <v>4746</v>
      </c>
      <c r="I324" s="200" t="s">
        <v>3611</v>
      </c>
      <c r="J324" s="200" t="s">
        <v>830</v>
      </c>
      <c r="K324" s="200" t="s">
        <v>928</v>
      </c>
      <c r="L324" s="200" t="s">
        <v>3173</v>
      </c>
      <c r="M324" s="200" t="s">
        <v>928</v>
      </c>
      <c r="N324" s="200" t="s">
        <v>6818</v>
      </c>
      <c r="O324" s="200" t="s">
        <v>5238</v>
      </c>
      <c r="P324" s="200" t="s">
        <v>6069</v>
      </c>
    </row>
    <row r="325" spans="1:16" outlineLevel="1">
      <c r="A325" s="216" t="s">
        <v>2942</v>
      </c>
      <c r="D325" s="219" t="str">
        <f t="shared" si="5"/>
        <v>Пластиковые инструменты - PLA</v>
      </c>
      <c r="G325" s="200" t="s">
        <v>1707</v>
      </c>
      <c r="H325" s="200" t="s">
        <v>4747</v>
      </c>
      <c r="I325" s="200" t="s">
        <v>4332</v>
      </c>
      <c r="J325" s="200" t="s">
        <v>1470</v>
      </c>
      <c r="K325" s="200" t="s">
        <v>182</v>
      </c>
      <c r="L325" s="200" t="s">
        <v>4747</v>
      </c>
      <c r="M325" s="200" t="s">
        <v>182</v>
      </c>
      <c r="N325" s="200" t="s">
        <v>6844</v>
      </c>
      <c r="O325" s="200" t="s">
        <v>4747</v>
      </c>
      <c r="P325" s="200" t="s">
        <v>6096</v>
      </c>
    </row>
    <row r="326" spans="1:16" outlineLevel="1">
      <c r="A326" s="216" t="s">
        <v>2942</v>
      </c>
      <c r="D326" s="219" t="str">
        <f t="shared" si="5"/>
        <v>Другие виды гнезд - MOU</v>
      </c>
      <c r="G326" s="200" t="s">
        <v>3626</v>
      </c>
      <c r="H326" s="200" t="s">
        <v>4748</v>
      </c>
      <c r="I326" s="200" t="s">
        <v>4333</v>
      </c>
      <c r="J326" s="200" t="s">
        <v>1471</v>
      </c>
      <c r="K326" s="200" t="s">
        <v>5019</v>
      </c>
      <c r="L326" s="200" t="s">
        <v>4748</v>
      </c>
      <c r="M326" s="200" t="s">
        <v>5019</v>
      </c>
      <c r="N326" s="200" t="s">
        <v>6845</v>
      </c>
      <c r="O326" s="200" t="s">
        <v>4748</v>
      </c>
      <c r="P326" s="200" t="s">
        <v>6097</v>
      </c>
    </row>
    <row r="327" spans="1:16" outlineLevel="1">
      <c r="A327" s="216" t="s">
        <v>2942</v>
      </c>
      <c r="D327" s="219" t="str">
        <f t="shared" si="5"/>
        <v>Пластиковая экструзия - EXT</v>
      </c>
      <c r="G327" s="200" t="s">
        <v>4079</v>
      </c>
      <c r="H327" s="200" t="s">
        <v>4749</v>
      </c>
      <c r="I327" s="200" t="s">
        <v>4334</v>
      </c>
      <c r="J327" s="200" t="s">
        <v>1472</v>
      </c>
      <c r="K327" s="200" t="s">
        <v>5020</v>
      </c>
      <c r="L327" s="200" t="s">
        <v>4749</v>
      </c>
      <c r="M327" s="200" t="s">
        <v>5020</v>
      </c>
      <c r="N327" s="200" t="s">
        <v>6846</v>
      </c>
      <c r="O327" s="200" t="s">
        <v>4749</v>
      </c>
      <c r="P327" s="200" t="s">
        <v>6098</v>
      </c>
    </row>
    <row r="328" spans="1:16" outlineLevel="1">
      <c r="A328" s="216" t="s">
        <v>2942</v>
      </c>
      <c r="D328" s="219" t="str">
        <f t="shared" si="5"/>
        <v>Порошковая смесь - SLU</v>
      </c>
      <c r="G328" s="200" t="s">
        <v>3198</v>
      </c>
      <c r="H328" s="200" t="s">
        <v>4750</v>
      </c>
      <c r="I328" s="200" t="s">
        <v>4750</v>
      </c>
      <c r="J328" s="200" t="s">
        <v>1473</v>
      </c>
      <c r="K328" s="200" t="s">
        <v>3198</v>
      </c>
      <c r="L328" s="200" t="s">
        <v>4750</v>
      </c>
      <c r="M328" s="200" t="s">
        <v>3198</v>
      </c>
      <c r="N328" s="200" t="s">
        <v>6847</v>
      </c>
      <c r="O328" s="200" t="s">
        <v>4750</v>
      </c>
      <c r="P328" s="200" t="s">
        <v>3198</v>
      </c>
    </row>
    <row r="329" spans="1:16" outlineLevel="1">
      <c r="A329" s="216" t="s">
        <v>2942</v>
      </c>
      <c r="D329" s="219" t="str">
        <f t="shared" si="5"/>
        <v>Термоформовка/Термокомпрессия -THE</v>
      </c>
      <c r="G329" s="200" t="s">
        <v>3202</v>
      </c>
      <c r="H329" s="200" t="s">
        <v>1244</v>
      </c>
      <c r="I329" s="200" t="s">
        <v>971</v>
      </c>
      <c r="J329" s="200" t="s">
        <v>1474</v>
      </c>
      <c r="K329" s="200" t="s">
        <v>5021</v>
      </c>
      <c r="L329" s="200" t="s">
        <v>1244</v>
      </c>
      <c r="M329" s="200" t="s">
        <v>5021</v>
      </c>
      <c r="N329" s="200" t="s">
        <v>6848</v>
      </c>
      <c r="O329" s="200" t="s">
        <v>1244</v>
      </c>
      <c r="P329" s="200" t="s">
        <v>6099</v>
      </c>
    </row>
    <row r="330" spans="1:16" outlineLevel="1">
      <c r="A330" s="216" t="s">
        <v>2942</v>
      </c>
      <c r="D330" s="219" t="str">
        <f t="shared" si="5"/>
        <v>Работа с трубками, шлангами и профилями - TUB</v>
      </c>
      <c r="G330" s="200" t="s">
        <v>3126</v>
      </c>
      <c r="H330" s="200" t="s">
        <v>1245</v>
      </c>
      <c r="I330" s="200" t="s">
        <v>972</v>
      </c>
      <c r="J330" s="200" t="s">
        <v>1475</v>
      </c>
      <c r="K330" s="200" t="s">
        <v>5022</v>
      </c>
      <c r="L330" s="200" t="s">
        <v>1245</v>
      </c>
      <c r="M330" s="200" t="s">
        <v>5022</v>
      </c>
      <c r="N330" s="200" t="s">
        <v>6849</v>
      </c>
      <c r="O330" s="200" t="s">
        <v>1245</v>
      </c>
      <c r="P330" s="200" t="s">
        <v>6100</v>
      </c>
    </row>
    <row r="331" spans="1:16" outlineLevel="1">
      <c r="A331" s="216" t="s">
        <v>2942</v>
      </c>
      <c r="D331" s="219" t="str">
        <f t="shared" si="5"/>
        <v>Инструменты для литейного производства -FON</v>
      </c>
      <c r="G331" s="200" t="s">
        <v>357</v>
      </c>
      <c r="H331" s="200" t="s">
        <v>1246</v>
      </c>
      <c r="I331" s="200" t="s">
        <v>973</v>
      </c>
      <c r="J331" s="200" t="s">
        <v>1476</v>
      </c>
      <c r="K331" s="200" t="s">
        <v>5023</v>
      </c>
      <c r="L331" s="200" t="s">
        <v>1246</v>
      </c>
      <c r="M331" s="200" t="s">
        <v>5023</v>
      </c>
      <c r="N331" s="200" t="s">
        <v>6850</v>
      </c>
      <c r="O331" s="200" t="s">
        <v>1246</v>
      </c>
      <c r="P331" s="200" t="s">
        <v>6101</v>
      </c>
    </row>
    <row r="332" spans="1:16" outlineLevel="1">
      <c r="A332" s="216" t="s">
        <v>2942</v>
      </c>
      <c r="D332" s="219" t="str">
        <f t="shared" si="5"/>
        <v>Штамповка/работа с листовым металлом - TOL</v>
      </c>
      <c r="G332" s="200" t="s">
        <v>4963</v>
      </c>
      <c r="H332" s="200" t="s">
        <v>1247</v>
      </c>
      <c r="I332" s="200" t="s">
        <v>974</v>
      </c>
      <c r="J332" s="200" t="s">
        <v>1477</v>
      </c>
      <c r="K332" s="200" t="s">
        <v>5024</v>
      </c>
      <c r="L332" s="200" t="s">
        <v>1247</v>
      </c>
      <c r="M332" s="200" t="s">
        <v>5024</v>
      </c>
      <c r="N332" s="200" t="s">
        <v>6851</v>
      </c>
      <c r="O332" s="200" t="s">
        <v>1247</v>
      </c>
      <c r="P332" s="200" t="s">
        <v>6102</v>
      </c>
    </row>
    <row r="333" spans="1:16" outlineLevel="1">
      <c r="A333" s="216" t="s">
        <v>2942</v>
      </c>
      <c r="D333" s="219" t="str">
        <f t="shared" si="5"/>
        <v>Другая работа с металлом - AUT</v>
      </c>
      <c r="G333" s="200" t="s">
        <v>2740</v>
      </c>
      <c r="H333" s="200" t="s">
        <v>1248</v>
      </c>
      <c r="I333" s="200" t="s">
        <v>975</v>
      </c>
      <c r="J333" s="200" t="s">
        <v>1478</v>
      </c>
      <c r="K333" s="200" t="s">
        <v>5025</v>
      </c>
      <c r="L333" s="200" t="s">
        <v>1248</v>
      </c>
      <c r="M333" s="200" t="s">
        <v>5025</v>
      </c>
      <c r="N333" s="200" t="s">
        <v>6852</v>
      </c>
      <c r="O333" s="200" t="s">
        <v>1248</v>
      </c>
      <c r="P333" s="200" t="s">
        <v>6103</v>
      </c>
    </row>
    <row r="334" spans="1:16" outlineLevel="1">
      <c r="A334" s="216" t="s">
        <v>2942</v>
      </c>
      <c r="D334" s="219" t="str">
        <f t="shared" si="5"/>
        <v>Другие инструменты для резки - DEC</v>
      </c>
      <c r="G334" s="200" t="s">
        <v>2744</v>
      </c>
      <c r="H334" s="200" t="s">
        <v>1249</v>
      </c>
      <c r="I334" s="200" t="s">
        <v>976</v>
      </c>
      <c r="J334" s="200" t="s">
        <v>1479</v>
      </c>
      <c r="K334" s="200" t="s">
        <v>5026</v>
      </c>
      <c r="L334" s="200" t="s">
        <v>1249</v>
      </c>
      <c r="M334" s="200" t="s">
        <v>5026</v>
      </c>
      <c r="N334" s="200" t="s">
        <v>6853</v>
      </c>
      <c r="O334" s="200" t="s">
        <v>1249</v>
      </c>
      <c r="P334" s="200" t="s">
        <v>6104</v>
      </c>
    </row>
    <row r="335" spans="1:16" outlineLevel="1">
      <c r="A335" s="216" t="s">
        <v>2942</v>
      </c>
      <c r="D335" s="219" t="str">
        <f t="shared" si="5"/>
        <v>Другие инструменты для переработки - DIV</v>
      </c>
      <c r="G335" s="200" t="s">
        <v>4725</v>
      </c>
      <c r="H335" s="200" t="s">
        <v>3117</v>
      </c>
      <c r="I335" s="200" t="s">
        <v>977</v>
      </c>
      <c r="J335" s="200" t="s">
        <v>1480</v>
      </c>
      <c r="K335" s="200" t="s">
        <v>5027</v>
      </c>
      <c r="L335" s="200" t="s">
        <v>3117</v>
      </c>
      <c r="M335" s="200" t="s">
        <v>5027</v>
      </c>
      <c r="N335" s="200" t="s">
        <v>6854</v>
      </c>
      <c r="O335" s="200" t="s">
        <v>3117</v>
      </c>
      <c r="P335" s="200" t="s">
        <v>6105</v>
      </c>
    </row>
    <row r="336" spans="1:16" outlineLevel="1">
      <c r="A336" s="216" t="s">
        <v>2942</v>
      </c>
      <c r="D336" s="219" t="str">
        <f t="shared" si="5"/>
        <v>Декорация/обивка  - HAB</v>
      </c>
      <c r="G336" s="200" t="s">
        <v>3524</v>
      </c>
      <c r="H336" s="200" t="s">
        <v>3118</v>
      </c>
      <c r="I336" s="200" t="s">
        <v>978</v>
      </c>
      <c r="J336" s="200" t="s">
        <v>1481</v>
      </c>
      <c r="K336" s="200" t="s">
        <v>5028</v>
      </c>
      <c r="L336" s="200" t="s">
        <v>3118</v>
      </c>
      <c r="M336" s="200" t="s">
        <v>5028</v>
      </c>
      <c r="N336" s="200" t="s">
        <v>6855</v>
      </c>
      <c r="O336" s="200" t="s">
        <v>3118</v>
      </c>
      <c r="P336" s="200" t="s">
        <v>6106</v>
      </c>
    </row>
    <row r="337" spans="1:16" outlineLevel="1">
      <c r="A337" s="216" t="s">
        <v>2942</v>
      </c>
      <c r="D337" s="219" t="str">
        <f t="shared" si="5"/>
        <v>Оборудование для сборки - ASS</v>
      </c>
      <c r="G337" s="200" t="s">
        <v>3528</v>
      </c>
      <c r="H337" s="200" t="s">
        <v>3119</v>
      </c>
      <c r="I337" s="200" t="s">
        <v>979</v>
      </c>
      <c r="J337" s="200" t="s">
        <v>1482</v>
      </c>
      <c r="K337" s="200" t="s">
        <v>5029</v>
      </c>
      <c r="L337" s="200" t="s">
        <v>3119</v>
      </c>
      <c r="M337" s="200" t="s">
        <v>5029</v>
      </c>
      <c r="N337" s="200" t="s">
        <v>6856</v>
      </c>
      <c r="O337" s="200" t="s">
        <v>3119</v>
      </c>
      <c r="P337" s="200" t="s">
        <v>6107</v>
      </c>
    </row>
    <row r="338" spans="1:16" outlineLevel="1">
      <c r="A338" s="216" t="s">
        <v>2942</v>
      </c>
      <c r="D338" s="219" t="str">
        <f t="shared" si="5"/>
        <v>Захваты - PRE</v>
      </c>
      <c r="G338" s="200" t="s">
        <v>3532</v>
      </c>
      <c r="H338" s="200" t="s">
        <v>3120</v>
      </c>
      <c r="I338" s="200" t="s">
        <v>980</v>
      </c>
      <c r="J338" s="200" t="s">
        <v>1483</v>
      </c>
      <c r="K338" s="200" t="s">
        <v>5030</v>
      </c>
      <c r="L338" s="200" t="s">
        <v>3120</v>
      </c>
      <c r="M338" s="200" t="s">
        <v>5030</v>
      </c>
      <c r="N338" s="200" t="s">
        <v>6857</v>
      </c>
      <c r="O338" s="200" t="s">
        <v>3120</v>
      </c>
      <c r="P338" s="200" t="s">
        <v>6108</v>
      </c>
    </row>
    <row r="339" spans="1:16" outlineLevel="1">
      <c r="A339" s="216" t="s">
        <v>2942</v>
      </c>
      <c r="D339" s="219" t="str">
        <f t="shared" si="5"/>
        <v>Средства контроля - MDC</v>
      </c>
      <c r="G339" s="200" t="s">
        <v>3536</v>
      </c>
      <c r="H339" s="200" t="s">
        <v>3121</v>
      </c>
      <c r="I339" s="200" t="s">
        <v>981</v>
      </c>
      <c r="J339" s="200" t="s">
        <v>1484</v>
      </c>
      <c r="K339" s="200" t="s">
        <v>5031</v>
      </c>
      <c r="L339" s="200" t="s">
        <v>3121</v>
      </c>
      <c r="M339" s="200" t="s">
        <v>5031</v>
      </c>
      <c r="N339" s="200" t="s">
        <v>6858</v>
      </c>
      <c r="O339" s="200" t="s">
        <v>3121</v>
      </c>
      <c r="P339" s="200" t="s">
        <v>6109</v>
      </c>
    </row>
    <row r="340" spans="1:16" outlineLevel="1">
      <c r="A340" s="216" t="s">
        <v>2942</v>
      </c>
      <c r="D340" s="219" t="str">
        <f t="shared" si="5"/>
        <v>Упаковка - EMB</v>
      </c>
      <c r="G340" s="200" t="s">
        <v>3540</v>
      </c>
      <c r="H340" s="200" t="s">
        <v>3122</v>
      </c>
      <c r="I340" s="200" t="s">
        <v>982</v>
      </c>
      <c r="J340" s="200" t="s">
        <v>1485</v>
      </c>
      <c r="K340" s="200" t="s">
        <v>5032</v>
      </c>
      <c r="L340" s="200" t="s">
        <v>3122</v>
      </c>
      <c r="M340" s="200" t="s">
        <v>5032</v>
      </c>
      <c r="N340" s="200" t="s">
        <v>6859</v>
      </c>
      <c r="O340" s="200" t="s">
        <v>3122</v>
      </c>
      <c r="P340" s="200" t="s">
        <v>6110</v>
      </c>
    </row>
    <row r="341" spans="1:16" outlineLevel="1">
      <c r="A341" s="216" t="s">
        <v>2942</v>
      </c>
      <c r="D341" s="219" t="str">
        <f t="shared" si="5"/>
        <v>Тип оснастки</v>
      </c>
      <c r="G341" s="200" t="s">
        <v>2349</v>
      </c>
      <c r="H341" s="200" t="s">
        <v>2652</v>
      </c>
      <c r="I341" s="200" t="s">
        <v>3612</v>
      </c>
      <c r="J341" s="200" t="s">
        <v>3026</v>
      </c>
      <c r="K341" s="200" t="s">
        <v>4529</v>
      </c>
      <c r="L341" s="200" t="s">
        <v>3174</v>
      </c>
      <c r="M341" s="200" t="s">
        <v>4529</v>
      </c>
      <c r="N341" s="200" t="s">
        <v>6860</v>
      </c>
      <c r="O341" s="200" t="s">
        <v>2652</v>
      </c>
      <c r="P341" s="200" t="s">
        <v>6070</v>
      </c>
    </row>
    <row r="342" spans="1:16" outlineLevel="1">
      <c r="A342" s="216" t="s">
        <v>2942</v>
      </c>
      <c r="D342" s="219" t="str">
        <f t="shared" si="5"/>
        <v>Литейная форма - PLA_001</v>
      </c>
      <c r="G342" s="200" t="s">
        <v>3623</v>
      </c>
      <c r="H342" s="200" t="s">
        <v>1538</v>
      </c>
      <c r="I342" s="200" t="s">
        <v>983</v>
      </c>
      <c r="J342" s="200" t="s">
        <v>1486</v>
      </c>
      <c r="K342" s="200" t="s">
        <v>5033</v>
      </c>
      <c r="L342" s="200" t="s">
        <v>1538</v>
      </c>
      <c r="M342" s="200" t="s">
        <v>5033</v>
      </c>
      <c r="N342" s="200" t="s">
        <v>6861</v>
      </c>
      <c r="O342" s="200" t="s">
        <v>1538</v>
      </c>
      <c r="P342" s="200" t="s">
        <v>6111</v>
      </c>
    </row>
    <row r="343" spans="1:16" outlineLevel="1">
      <c r="A343" s="216" t="s">
        <v>2942</v>
      </c>
      <c r="D343" s="219" t="str">
        <f t="shared" si="5"/>
        <v>Литейная форма текстильного/ПВХ формования - PLA_002</v>
      </c>
      <c r="G343" s="200" t="s">
        <v>3627</v>
      </c>
      <c r="H343" s="200" t="s">
        <v>1539</v>
      </c>
      <c r="I343" s="200" t="s">
        <v>984</v>
      </c>
      <c r="J343" s="200" t="s">
        <v>1487</v>
      </c>
      <c r="K343" s="200" t="s">
        <v>5034</v>
      </c>
      <c r="L343" s="200" t="s">
        <v>1539</v>
      </c>
      <c r="M343" s="200" t="s">
        <v>5034</v>
      </c>
      <c r="N343" s="200" t="s">
        <v>6862</v>
      </c>
      <c r="O343" s="200" t="s">
        <v>1539</v>
      </c>
      <c r="P343" s="200" t="s">
        <v>6112</v>
      </c>
    </row>
    <row r="344" spans="1:16" outlineLevel="1">
      <c r="A344" s="216" t="s">
        <v>2942</v>
      </c>
      <c r="D344" s="219" t="str">
        <f t="shared" si="5"/>
        <v>Литейная форма для двухкомпонентного литья - PLA_003</v>
      </c>
      <c r="G344" s="200" t="s">
        <v>4080</v>
      </c>
      <c r="H344" s="200" t="s">
        <v>2796</v>
      </c>
      <c r="I344" s="200" t="s">
        <v>985</v>
      </c>
      <c r="J344" s="200" t="s">
        <v>1488</v>
      </c>
      <c r="K344" s="200" t="s">
        <v>5035</v>
      </c>
      <c r="L344" s="200" t="s">
        <v>2796</v>
      </c>
      <c r="M344" s="200" t="s">
        <v>5035</v>
      </c>
      <c r="N344" s="200" t="s">
        <v>6863</v>
      </c>
      <c r="O344" s="200" t="s">
        <v>2796</v>
      </c>
      <c r="P344" s="200" t="s">
        <v>6113</v>
      </c>
    </row>
    <row r="345" spans="1:16" outlineLevel="1">
      <c r="A345" s="216" t="s">
        <v>2942</v>
      </c>
      <c r="D345" s="219" t="str">
        <f t="shared" si="5"/>
        <v>Литейная форма для трехкомпонентного литья  -PLA_004</v>
      </c>
      <c r="G345" s="200" t="s">
        <v>3199</v>
      </c>
      <c r="H345" s="200" t="s">
        <v>2797</v>
      </c>
      <c r="I345" s="200" t="s">
        <v>986</v>
      </c>
      <c r="J345" s="200" t="s">
        <v>1489</v>
      </c>
      <c r="K345" s="200" t="s">
        <v>5036</v>
      </c>
      <c r="L345" s="200" t="s">
        <v>2797</v>
      </c>
      <c r="M345" s="200" t="s">
        <v>5036</v>
      </c>
      <c r="N345" s="200" t="s">
        <v>6864</v>
      </c>
      <c r="O345" s="200" t="s">
        <v>2797</v>
      </c>
      <c r="P345" s="200" t="s">
        <v>6114</v>
      </c>
    </row>
    <row r="346" spans="1:16" outlineLevel="1">
      <c r="A346" s="216" t="s">
        <v>2942</v>
      </c>
      <c r="D346" s="219" t="str">
        <f t="shared" si="5"/>
        <v>Литейная форма для инкапсуляции закладной арматуры</v>
      </c>
      <c r="G346" s="200" t="s">
        <v>3123</v>
      </c>
      <c r="H346" s="200" t="s">
        <v>4146</v>
      </c>
      <c r="I346" s="200" t="s">
        <v>987</v>
      </c>
      <c r="J346" s="200" t="s">
        <v>1490</v>
      </c>
      <c r="K346" s="200" t="s">
        <v>5037</v>
      </c>
      <c r="L346" s="200" t="s">
        <v>4146</v>
      </c>
      <c r="M346" s="200" t="s">
        <v>5037</v>
      </c>
      <c r="N346" s="200" t="s">
        <v>6865</v>
      </c>
      <c r="O346" s="200" t="s">
        <v>4146</v>
      </c>
      <c r="P346" s="200" t="s">
        <v>6115</v>
      </c>
    </row>
    <row r="347" spans="1:16" outlineLevel="1">
      <c r="A347" s="216" t="s">
        <v>2942</v>
      </c>
      <c r="D347" s="219" t="str">
        <f t="shared" si="5"/>
        <v>Литейная форма для выдувки - PLA_006</v>
      </c>
      <c r="G347" s="200" t="s">
        <v>354</v>
      </c>
      <c r="H347" s="200" t="s">
        <v>4147</v>
      </c>
      <c r="I347" s="200" t="s">
        <v>988</v>
      </c>
      <c r="J347" s="200" t="s">
        <v>1491</v>
      </c>
      <c r="K347" s="200" t="s">
        <v>4200</v>
      </c>
      <c r="L347" s="200" t="s">
        <v>4147</v>
      </c>
      <c r="M347" s="200" t="s">
        <v>4200</v>
      </c>
      <c r="N347" s="200" t="s">
        <v>6866</v>
      </c>
      <c r="O347" s="200" t="s">
        <v>4147</v>
      </c>
      <c r="P347" s="200" t="s">
        <v>6116</v>
      </c>
    </row>
    <row r="348" spans="1:16" outlineLevel="1">
      <c r="A348" s="216" t="s">
        <v>2942</v>
      </c>
      <c r="D348" s="219" t="str">
        <f t="shared" si="5"/>
        <v>Литейная/компрессионная форма для термостойких материалов SMC/BMC - PLA_007</v>
      </c>
      <c r="G348" s="200" t="s">
        <v>358</v>
      </c>
      <c r="H348" s="200" t="s">
        <v>1588</v>
      </c>
      <c r="I348" s="200" t="s">
        <v>989</v>
      </c>
      <c r="J348" s="200" t="s">
        <v>1492</v>
      </c>
      <c r="K348" s="200" t="s">
        <v>4201</v>
      </c>
      <c r="L348" s="200" t="s">
        <v>1588</v>
      </c>
      <c r="M348" s="200" t="s">
        <v>4201</v>
      </c>
      <c r="N348" s="200" t="s">
        <v>6867</v>
      </c>
      <c r="O348" s="200" t="s">
        <v>1588</v>
      </c>
      <c r="P348" s="200" t="s">
        <v>6117</v>
      </c>
    </row>
    <row r="349" spans="1:16" outlineLevel="1">
      <c r="A349" s="216" t="s">
        <v>2942</v>
      </c>
      <c r="D349" s="219" t="str">
        <f t="shared" si="5"/>
        <v>Литейная форма для эластомеров - PLA_008</v>
      </c>
      <c r="G349" s="200" t="s">
        <v>2737</v>
      </c>
      <c r="H349" s="200" t="s">
        <v>1589</v>
      </c>
      <c r="I349" s="200" t="s">
        <v>990</v>
      </c>
      <c r="J349" s="200" t="s">
        <v>1493</v>
      </c>
      <c r="K349" s="200" t="s">
        <v>4202</v>
      </c>
      <c r="L349" s="200" t="s">
        <v>1589</v>
      </c>
      <c r="M349" s="200" t="s">
        <v>4202</v>
      </c>
      <c r="N349" s="200" t="s">
        <v>6868</v>
      </c>
      <c r="O349" s="200" t="s">
        <v>1589</v>
      </c>
      <c r="P349" s="200" t="s">
        <v>6118</v>
      </c>
    </row>
    <row r="350" spans="1:16" outlineLevel="1">
      <c r="A350" s="216" t="s">
        <v>2942</v>
      </c>
      <c r="D350" s="219" t="str">
        <f t="shared" si="5"/>
        <v>Литейная форма для этажной стопочной формовки - PLA_009</v>
      </c>
      <c r="G350" s="200" t="s">
        <v>2741</v>
      </c>
      <c r="H350" s="200" t="s">
        <v>1590</v>
      </c>
      <c r="I350" s="200" t="s">
        <v>991</v>
      </c>
      <c r="J350" s="200" t="s">
        <v>1494</v>
      </c>
      <c r="K350" s="200" t="s">
        <v>4203</v>
      </c>
      <c r="L350" s="200" t="s">
        <v>1590</v>
      </c>
      <c r="M350" s="200" t="s">
        <v>4203</v>
      </c>
      <c r="N350" s="200" t="s">
        <v>6869</v>
      </c>
      <c r="O350" s="200" t="s">
        <v>1590</v>
      </c>
      <c r="P350" s="200" t="s">
        <v>6119</v>
      </c>
    </row>
    <row r="351" spans="1:16" outlineLevel="1">
      <c r="A351" s="216" t="s">
        <v>2942</v>
      </c>
      <c r="D351" s="219" t="str">
        <f t="shared" si="5"/>
        <v>Форма для литья с применением газа - PLA_010</v>
      </c>
      <c r="G351" s="200" t="s">
        <v>3584</v>
      </c>
      <c r="H351" s="200" t="s">
        <v>2959</v>
      </c>
      <c r="I351" s="200" t="s">
        <v>992</v>
      </c>
      <c r="J351" s="200" t="s">
        <v>1495</v>
      </c>
      <c r="K351" s="200" t="s">
        <v>4204</v>
      </c>
      <c r="L351" s="200" t="s">
        <v>2959</v>
      </c>
      <c r="M351" s="200" t="s">
        <v>4204</v>
      </c>
      <c r="N351" s="200" t="s">
        <v>6870</v>
      </c>
      <c r="O351" s="200" t="s">
        <v>2959</v>
      </c>
      <c r="P351" s="200" t="s">
        <v>6120</v>
      </c>
    </row>
    <row r="352" spans="1:16" outlineLevel="1">
      <c r="A352" s="216" t="s">
        <v>2942</v>
      </c>
      <c r="D352" s="219" t="str">
        <f t="shared" ref="D352:D415" si="6">INDEX(G352:Q352,,$F$2)</f>
        <v>Вращающаяся литейная форма - PLA_011</v>
      </c>
      <c r="G352" s="200" t="s">
        <v>3521</v>
      </c>
      <c r="H352" s="200" t="s">
        <v>2960</v>
      </c>
      <c r="I352" s="200" t="s">
        <v>993</v>
      </c>
      <c r="J352" s="200" t="s">
        <v>1496</v>
      </c>
      <c r="K352" s="200" t="s">
        <v>4205</v>
      </c>
      <c r="L352" s="200" t="s">
        <v>2960</v>
      </c>
      <c r="M352" s="200" t="s">
        <v>4205</v>
      </c>
      <c r="N352" s="200" t="s">
        <v>6871</v>
      </c>
      <c r="O352" s="200" t="s">
        <v>2960</v>
      </c>
      <c r="P352" s="200" t="s">
        <v>6121</v>
      </c>
    </row>
    <row r="353" spans="1:16" outlineLevel="1">
      <c r="A353" s="216" t="s">
        <v>2942</v>
      </c>
      <c r="D353" s="219" t="str">
        <f t="shared" si="6"/>
        <v>Литейная форма для силикона/резины - MOU_001</v>
      </c>
      <c r="G353" s="200" t="s">
        <v>3525</v>
      </c>
      <c r="H353" s="200" t="s">
        <v>2961</v>
      </c>
      <c r="I353" s="200" t="s">
        <v>994</v>
      </c>
      <c r="J353" s="200" t="s">
        <v>191</v>
      </c>
      <c r="K353" s="200" t="s">
        <v>4206</v>
      </c>
      <c r="L353" s="200" t="s">
        <v>2961</v>
      </c>
      <c r="M353" s="200" t="s">
        <v>4206</v>
      </c>
      <c r="N353" s="200" t="s">
        <v>6872</v>
      </c>
      <c r="O353" s="200" t="s">
        <v>2961</v>
      </c>
      <c r="P353" s="200" t="s">
        <v>6122</v>
      </c>
    </row>
    <row r="354" spans="1:16" outlineLevel="1">
      <c r="A354" s="216" t="s">
        <v>2942</v>
      </c>
      <c r="D354" s="219" t="str">
        <f t="shared" si="6"/>
        <v>Литейная форма для пенополистирола - MOU_002</v>
      </c>
      <c r="G354" s="200" t="s">
        <v>3529</v>
      </c>
      <c r="H354" s="200" t="s">
        <v>1667</v>
      </c>
      <c r="I354" s="200" t="s">
        <v>995</v>
      </c>
      <c r="J354" s="200" t="s">
        <v>192</v>
      </c>
      <c r="K354" s="200" t="s">
        <v>4207</v>
      </c>
      <c r="L354" s="200" t="s">
        <v>1667</v>
      </c>
      <c r="M354" s="200" t="s">
        <v>4207</v>
      </c>
      <c r="N354" s="200" t="s">
        <v>6873</v>
      </c>
      <c r="O354" s="200" t="s">
        <v>1667</v>
      </c>
      <c r="P354" s="200" t="s">
        <v>6123</v>
      </c>
    </row>
    <row r="355" spans="1:16" outlineLevel="1">
      <c r="A355" s="216" t="s">
        <v>2942</v>
      </c>
      <c r="D355" s="219" t="str">
        <f t="shared" si="6"/>
        <v>Литейная форма для пены - MOU_003</v>
      </c>
      <c r="G355" s="200" t="s">
        <v>3533</v>
      </c>
      <c r="H355" s="200" t="s">
        <v>1668</v>
      </c>
      <c r="I355" s="200" t="s">
        <v>23</v>
      </c>
      <c r="J355" s="200" t="s">
        <v>193</v>
      </c>
      <c r="K355" s="200" t="s">
        <v>4208</v>
      </c>
      <c r="L355" s="200" t="s">
        <v>1668</v>
      </c>
      <c r="M355" s="200" t="s">
        <v>4208</v>
      </c>
      <c r="N355" s="200" t="s">
        <v>6874</v>
      </c>
      <c r="O355" s="200" t="s">
        <v>1668</v>
      </c>
      <c r="P355" s="200" t="s">
        <v>6124</v>
      </c>
    </row>
    <row r="356" spans="1:16" outlineLevel="1">
      <c r="A356" s="216" t="s">
        <v>2942</v>
      </c>
      <c r="D356" s="219" t="str">
        <f t="shared" si="6"/>
        <v>Экструзионный штамп - EXT_001</v>
      </c>
      <c r="G356" s="200" t="s">
        <v>3537</v>
      </c>
      <c r="H356" s="200" t="s">
        <v>1669</v>
      </c>
      <c r="I356" s="200" t="s">
        <v>24</v>
      </c>
      <c r="J356" s="200" t="s">
        <v>194</v>
      </c>
      <c r="K356" s="200" t="s">
        <v>4209</v>
      </c>
      <c r="L356" s="200" t="s">
        <v>1669</v>
      </c>
      <c r="M356" s="200" t="s">
        <v>4209</v>
      </c>
      <c r="N356" s="200" t="s">
        <v>6875</v>
      </c>
      <c r="O356" s="200" t="s">
        <v>1669</v>
      </c>
      <c r="P356" s="200" t="s">
        <v>6125</v>
      </c>
    </row>
    <row r="357" spans="1:16" outlineLevel="1">
      <c r="A357" s="216" t="s">
        <v>2942</v>
      </c>
      <c r="D357" s="219" t="str">
        <f t="shared" si="6"/>
        <v>Ко-экструзионный штамп - EXT_002</v>
      </c>
      <c r="G357" s="200" t="s">
        <v>3541</v>
      </c>
      <c r="H357" s="200" t="s">
        <v>5056</v>
      </c>
      <c r="I357" s="200" t="s">
        <v>5057</v>
      </c>
      <c r="J357" s="200" t="s">
        <v>5058</v>
      </c>
      <c r="K357" s="200" t="s">
        <v>4210</v>
      </c>
      <c r="L357" s="200" t="s">
        <v>5056</v>
      </c>
      <c r="M357" s="200" t="s">
        <v>4210</v>
      </c>
      <c r="N357" s="200" t="s">
        <v>6876</v>
      </c>
      <c r="O357" s="200" t="s">
        <v>5056</v>
      </c>
      <c r="P357" s="200" t="s">
        <v>6126</v>
      </c>
    </row>
    <row r="358" spans="1:16" outlineLevel="1">
      <c r="A358" s="216" t="s">
        <v>2942</v>
      </c>
      <c r="D358" s="219" t="str">
        <f t="shared" si="6"/>
        <v>Шаблон для порошковой смеси - SLU_001</v>
      </c>
      <c r="G358" s="200" t="s">
        <v>3544</v>
      </c>
      <c r="H358" s="200" t="s">
        <v>223</v>
      </c>
      <c r="I358" s="200" t="s">
        <v>2859</v>
      </c>
      <c r="J358" s="200" t="s">
        <v>195</v>
      </c>
      <c r="K358" s="200" t="s">
        <v>4211</v>
      </c>
      <c r="L358" s="200" t="s">
        <v>223</v>
      </c>
      <c r="M358" s="200" t="s">
        <v>4211</v>
      </c>
      <c r="N358" s="200" t="s">
        <v>6877</v>
      </c>
      <c r="O358" s="200" t="s">
        <v>223</v>
      </c>
      <c r="P358" s="200" t="s">
        <v>4211</v>
      </c>
    </row>
    <row r="359" spans="1:16" outlineLevel="1">
      <c r="A359" s="216" t="s">
        <v>2942</v>
      </c>
      <c r="D359" s="219" t="str">
        <f t="shared" si="6"/>
        <v>Литейная форма для порошковой смеси - SLU_002</v>
      </c>
      <c r="G359" s="200" t="s">
        <v>3547</v>
      </c>
      <c r="H359" s="200" t="s">
        <v>224</v>
      </c>
      <c r="I359" s="200" t="s">
        <v>2860</v>
      </c>
      <c r="J359" s="200" t="s">
        <v>196</v>
      </c>
      <c r="K359" s="200" t="s">
        <v>3547</v>
      </c>
      <c r="L359" s="200" t="s">
        <v>224</v>
      </c>
      <c r="M359" s="200" t="s">
        <v>3547</v>
      </c>
      <c r="N359" s="200" t="s">
        <v>6878</v>
      </c>
      <c r="O359" s="200" t="s">
        <v>224</v>
      </c>
      <c r="P359" s="200" t="s">
        <v>3547</v>
      </c>
    </row>
    <row r="360" spans="1:16" outlineLevel="1">
      <c r="A360" s="216" t="s">
        <v>2942</v>
      </c>
      <c r="D360" s="219" t="str">
        <f t="shared" si="6"/>
        <v>Рамка для порошковой смеси - SLU_003</v>
      </c>
      <c r="G360" s="200" t="s">
        <v>4950</v>
      </c>
      <c r="H360" s="200" t="s">
        <v>4706</v>
      </c>
      <c r="I360" s="200" t="s">
        <v>2861</v>
      </c>
      <c r="J360" s="200" t="s">
        <v>197</v>
      </c>
      <c r="K360" s="200" t="s">
        <v>4212</v>
      </c>
      <c r="L360" s="200" t="s">
        <v>4706</v>
      </c>
      <c r="M360" s="200" t="s">
        <v>4212</v>
      </c>
      <c r="N360" s="200" t="s">
        <v>6879</v>
      </c>
      <c r="O360" s="200" t="s">
        <v>4706</v>
      </c>
      <c r="P360" s="200" t="s">
        <v>4212</v>
      </c>
    </row>
    <row r="361" spans="1:16" outlineLevel="1">
      <c r="A361" s="216" t="s">
        <v>2942</v>
      </c>
      <c r="D361" s="219" t="str">
        <f t="shared" si="6"/>
        <v>Резервуар подачи порошковой смеси - SLU_004</v>
      </c>
      <c r="G361" s="200" t="s">
        <v>4953</v>
      </c>
      <c r="H361" s="200" t="s">
        <v>4707</v>
      </c>
      <c r="I361" s="200" t="s">
        <v>2862</v>
      </c>
      <c r="J361" s="200" t="s">
        <v>198</v>
      </c>
      <c r="K361" s="200" t="s">
        <v>4213</v>
      </c>
      <c r="L361" s="200" t="s">
        <v>4707</v>
      </c>
      <c r="M361" s="200" t="s">
        <v>4213</v>
      </c>
      <c r="N361" s="200" t="s">
        <v>6880</v>
      </c>
      <c r="O361" s="200" t="s">
        <v>4707</v>
      </c>
      <c r="P361" s="200" t="s">
        <v>4213</v>
      </c>
    </row>
    <row r="362" spans="1:16" outlineLevel="1">
      <c r="A362" s="216" t="s">
        <v>2942</v>
      </c>
      <c r="D362" s="219" t="str">
        <f t="shared" si="6"/>
        <v>Компрессионная литейная форма для композитных материалов  - THE_001</v>
      </c>
      <c r="G362" s="200" t="s">
        <v>3001</v>
      </c>
      <c r="H362" s="200" t="s">
        <v>4708</v>
      </c>
      <c r="I362" s="200" t="s">
        <v>2863</v>
      </c>
      <c r="J362" s="200" t="s">
        <v>2090</v>
      </c>
      <c r="K362" s="200" t="s">
        <v>4214</v>
      </c>
      <c r="L362" s="200" t="s">
        <v>4708</v>
      </c>
      <c r="M362" s="200" t="s">
        <v>4214</v>
      </c>
      <c r="N362" s="200" t="s">
        <v>6881</v>
      </c>
      <c r="O362" s="200" t="s">
        <v>4708</v>
      </c>
      <c r="P362" s="200" t="s">
        <v>6127</v>
      </c>
    </row>
    <row r="363" spans="1:16" outlineLevel="1">
      <c r="A363" s="216" t="s">
        <v>2942</v>
      </c>
      <c r="D363" s="219" t="str">
        <f t="shared" si="6"/>
        <v>Термоформовочная пресс-форма для текстиля/ПВХ/кожи - THE_002</v>
      </c>
      <c r="G363" s="200" t="s">
        <v>2813</v>
      </c>
      <c r="H363" s="200" t="s">
        <v>4709</v>
      </c>
      <c r="I363" s="200" t="s">
        <v>2864</v>
      </c>
      <c r="J363" s="200" t="s">
        <v>2091</v>
      </c>
      <c r="K363" s="200" t="s">
        <v>4215</v>
      </c>
      <c r="L363" s="200" t="s">
        <v>4709</v>
      </c>
      <c r="M363" s="200" t="s">
        <v>4215</v>
      </c>
      <c r="N363" s="200" t="s">
        <v>6882</v>
      </c>
      <c r="O363" s="200" t="s">
        <v>4709</v>
      </c>
      <c r="P363" s="200" t="s">
        <v>6128</v>
      </c>
    </row>
    <row r="364" spans="1:16" outlineLevel="1">
      <c r="A364" s="216" t="s">
        <v>2942</v>
      </c>
      <c r="D364" s="219" t="str">
        <f t="shared" si="6"/>
        <v>Термоформовочная пресс-форма для стекла  - THE_003</v>
      </c>
      <c r="G364" s="200" t="s">
        <v>657</v>
      </c>
      <c r="H364" s="200" t="s">
        <v>4710</v>
      </c>
      <c r="I364" s="200" t="s">
        <v>2865</v>
      </c>
      <c r="J364" s="200" t="s">
        <v>2092</v>
      </c>
      <c r="K364" s="200" t="s">
        <v>3127</v>
      </c>
      <c r="L364" s="200" t="s">
        <v>4710</v>
      </c>
      <c r="M364" s="200" t="s">
        <v>3127</v>
      </c>
      <c r="N364" s="200" t="s">
        <v>6883</v>
      </c>
      <c r="O364" s="200" t="s">
        <v>4710</v>
      </c>
      <c r="P364" s="200" t="s">
        <v>6129</v>
      </c>
    </row>
    <row r="365" spans="1:16" outlineLevel="1">
      <c r="A365" s="216" t="s">
        <v>2942</v>
      </c>
      <c r="D365" s="219" t="str">
        <f t="shared" si="6"/>
        <v>Оправа для гибки шлангов/трубок - TUB_001</v>
      </c>
      <c r="G365" s="200" t="s">
        <v>3257</v>
      </c>
      <c r="H365" s="200" t="s">
        <v>1453</v>
      </c>
      <c r="I365" s="200" t="s">
        <v>2866</v>
      </c>
      <c r="J365" s="200" t="s">
        <v>2093</v>
      </c>
      <c r="K365" s="200" t="s">
        <v>2564</v>
      </c>
      <c r="L365" s="200" t="s">
        <v>1453</v>
      </c>
      <c r="M365" s="200" t="s">
        <v>2564</v>
      </c>
      <c r="N365" s="200" t="s">
        <v>6884</v>
      </c>
      <c r="O365" s="200" t="s">
        <v>1453</v>
      </c>
      <c r="P365" s="200" t="s">
        <v>6130</v>
      </c>
    </row>
    <row r="366" spans="1:16" outlineLevel="1">
      <c r="A366" s="216" t="s">
        <v>2942</v>
      </c>
      <c r="D366" s="219" t="str">
        <f t="shared" si="6"/>
        <v>Инструмент для формовки шлангов/трубок - TUB_002</v>
      </c>
      <c r="G366" s="200" t="s">
        <v>4323</v>
      </c>
      <c r="H366" s="200" t="s">
        <v>1454</v>
      </c>
      <c r="I366" s="200" t="s">
        <v>2867</v>
      </c>
      <c r="J366" s="200" t="s">
        <v>2094</v>
      </c>
      <c r="K366" s="200" t="s">
        <v>2565</v>
      </c>
      <c r="L366" s="200" t="s">
        <v>1454</v>
      </c>
      <c r="M366" s="200" t="s">
        <v>2565</v>
      </c>
      <c r="N366" s="200" t="s">
        <v>6885</v>
      </c>
      <c r="O366" s="200" t="s">
        <v>1454</v>
      </c>
      <c r="P366" s="200" t="s">
        <v>6131</v>
      </c>
    </row>
    <row r="367" spans="1:16" outlineLevel="1">
      <c r="A367" s="216" t="s">
        <v>2942</v>
      </c>
      <c r="D367" s="219" t="str">
        <f t="shared" si="6"/>
        <v>Штамп для литья под высоким давлением  - FON_001</v>
      </c>
      <c r="G367" s="200" t="s">
        <v>4326</v>
      </c>
      <c r="H367" s="200" t="s">
        <v>1455</v>
      </c>
      <c r="I367" s="200" t="s">
        <v>4803</v>
      </c>
      <c r="J367" s="200" t="s">
        <v>2095</v>
      </c>
      <c r="K367" s="200" t="s">
        <v>2566</v>
      </c>
      <c r="L367" s="200" t="s">
        <v>1455</v>
      </c>
      <c r="M367" s="200" t="s">
        <v>2566</v>
      </c>
      <c r="N367" s="200" t="s">
        <v>6886</v>
      </c>
      <c r="O367" s="200" t="s">
        <v>1455</v>
      </c>
      <c r="P367" s="200" t="s">
        <v>6132</v>
      </c>
    </row>
    <row r="368" spans="1:16" outlineLevel="1">
      <c r="A368" s="216" t="s">
        <v>2942</v>
      </c>
      <c r="D368" s="219" t="str">
        <f t="shared" si="6"/>
        <v>Штамп для литья под низким давлением - FON_002</v>
      </c>
      <c r="G368" s="200" t="s">
        <v>1001</v>
      </c>
      <c r="H368" s="200" t="s">
        <v>1456</v>
      </c>
      <c r="I368" s="200" t="s">
        <v>4804</v>
      </c>
      <c r="J368" s="200" t="s">
        <v>2096</v>
      </c>
      <c r="K368" s="200" t="s">
        <v>2567</v>
      </c>
      <c r="L368" s="200" t="s">
        <v>1456</v>
      </c>
      <c r="M368" s="200" t="s">
        <v>2567</v>
      </c>
      <c r="N368" s="200" t="s">
        <v>6887</v>
      </c>
      <c r="O368" s="200" t="s">
        <v>1456</v>
      </c>
      <c r="P368" s="200" t="s">
        <v>6133</v>
      </c>
    </row>
    <row r="369" spans="1:16" outlineLevel="1">
      <c r="A369" s="216" t="s">
        <v>2942</v>
      </c>
      <c r="D369" s="219" t="str">
        <f t="shared" si="6"/>
        <v>Литейная форма гравитационного литья</v>
      </c>
      <c r="G369" s="200" t="s">
        <v>1004</v>
      </c>
      <c r="H369" s="200" t="s">
        <v>582</v>
      </c>
      <c r="I369" s="200" t="s">
        <v>4805</v>
      </c>
      <c r="J369" s="200" t="s">
        <v>2097</v>
      </c>
      <c r="K369" s="200" t="s">
        <v>2568</v>
      </c>
      <c r="L369" s="200" t="s">
        <v>582</v>
      </c>
      <c r="M369" s="200" t="s">
        <v>2568</v>
      </c>
      <c r="N369" s="200" t="s">
        <v>6888</v>
      </c>
      <c r="O369" s="200" t="s">
        <v>582</v>
      </c>
      <c r="P369" s="200" t="s">
        <v>6134</v>
      </c>
    </row>
    <row r="370" spans="1:16" outlineLevel="1">
      <c r="A370" s="216" t="s">
        <v>2942</v>
      </c>
      <c r="D370" s="219" t="str">
        <f t="shared" si="6"/>
        <v>Штамп центробежного литья  - FON_004</v>
      </c>
      <c r="G370" s="200" t="s">
        <v>1007</v>
      </c>
      <c r="H370" s="200" t="s">
        <v>583</v>
      </c>
      <c r="I370" s="200" t="s">
        <v>4806</v>
      </c>
      <c r="J370" s="200" t="s">
        <v>2098</v>
      </c>
      <c r="K370" s="200" t="s">
        <v>848</v>
      </c>
      <c r="L370" s="200" t="s">
        <v>583</v>
      </c>
      <c r="M370" s="200" t="s">
        <v>848</v>
      </c>
      <c r="N370" s="200" t="s">
        <v>6889</v>
      </c>
      <c r="O370" s="200" t="s">
        <v>583</v>
      </c>
      <c r="P370" s="200" t="s">
        <v>6135</v>
      </c>
    </row>
    <row r="371" spans="1:16" outlineLevel="1">
      <c r="A371" s="216" t="s">
        <v>2942</v>
      </c>
      <c r="D371" s="219" t="str">
        <f t="shared" si="6"/>
        <v>Холодная камера для литья - FON_005</v>
      </c>
      <c r="G371" s="200" t="s">
        <v>2606</v>
      </c>
      <c r="H371" s="200" t="s">
        <v>584</v>
      </c>
      <c r="I371" s="200" t="s">
        <v>4807</v>
      </c>
      <c r="J371" s="200" t="s">
        <v>2099</v>
      </c>
      <c r="K371" s="200" t="s">
        <v>849</v>
      </c>
      <c r="L371" s="200" t="s">
        <v>584</v>
      </c>
      <c r="M371" s="200" t="s">
        <v>849</v>
      </c>
      <c r="N371" s="200" t="s">
        <v>6890</v>
      </c>
      <c r="O371" s="200" t="s">
        <v>584</v>
      </c>
      <c r="P371" s="200" t="s">
        <v>6136</v>
      </c>
    </row>
    <row r="372" spans="1:16" outlineLevel="1">
      <c r="A372" s="216" t="s">
        <v>2942</v>
      </c>
      <c r="D372" s="219" t="str">
        <f t="shared" si="6"/>
        <v>Горячая камеря для литья  - FON_006</v>
      </c>
      <c r="G372" s="200" t="s">
        <v>2609</v>
      </c>
      <c r="H372" s="200" t="s">
        <v>186</v>
      </c>
      <c r="I372" s="200" t="s">
        <v>4808</v>
      </c>
      <c r="J372" s="200" t="s">
        <v>2100</v>
      </c>
      <c r="K372" s="200" t="s">
        <v>850</v>
      </c>
      <c r="L372" s="200" t="s">
        <v>186</v>
      </c>
      <c r="M372" s="200" t="s">
        <v>850</v>
      </c>
      <c r="N372" s="200" t="s">
        <v>6891</v>
      </c>
      <c r="O372" s="200" t="s">
        <v>186</v>
      </c>
      <c r="P372" s="200" t="s">
        <v>6137</v>
      </c>
    </row>
    <row r="373" spans="1:16" outlineLevel="1">
      <c r="A373" s="216" t="s">
        <v>2942</v>
      </c>
      <c r="D373" s="219" t="str">
        <f t="shared" si="6"/>
        <v>Пластина для литья песка - FON_007</v>
      </c>
      <c r="G373" s="200" t="s">
        <v>3635</v>
      </c>
      <c r="H373" s="200" t="s">
        <v>187</v>
      </c>
      <c r="I373" s="200" t="s">
        <v>4809</v>
      </c>
      <c r="J373" s="200" t="s">
        <v>2101</v>
      </c>
      <c r="K373" s="200" t="s">
        <v>851</v>
      </c>
      <c r="L373" s="200" t="s">
        <v>187</v>
      </c>
      <c r="M373" s="200" t="s">
        <v>851</v>
      </c>
      <c r="N373" s="200" t="s">
        <v>6892</v>
      </c>
      <c r="O373" s="200" t="s">
        <v>187</v>
      </c>
      <c r="P373" s="200" t="s">
        <v>851</v>
      </c>
    </row>
    <row r="374" spans="1:16" outlineLevel="1">
      <c r="A374" s="216" t="s">
        <v>2942</v>
      </c>
      <c r="D374" s="219" t="str">
        <f t="shared" si="6"/>
        <v>Модель пресс-формы для литья воска</v>
      </c>
      <c r="G374" s="200" t="s">
        <v>3638</v>
      </c>
      <c r="H374" s="200" t="s">
        <v>4003</v>
      </c>
      <c r="I374" s="200" t="s">
        <v>4810</v>
      </c>
      <c r="J374" s="200" t="s">
        <v>2102</v>
      </c>
      <c r="K374" s="200" t="s">
        <v>852</v>
      </c>
      <c r="L374" s="200" t="s">
        <v>4003</v>
      </c>
      <c r="M374" s="200" t="s">
        <v>852</v>
      </c>
      <c r="N374" s="200" t="s">
        <v>6893</v>
      </c>
      <c r="O374" s="200" t="s">
        <v>4003</v>
      </c>
      <c r="P374" s="200" t="s">
        <v>6138</v>
      </c>
    </row>
    <row r="375" spans="1:16" outlineLevel="1">
      <c r="A375" s="216" t="s">
        <v>2942</v>
      </c>
      <c r="D375" s="219" t="str">
        <f t="shared" si="6"/>
        <v>Модель пресс-формы для литья пены - FON_009</v>
      </c>
      <c r="G375" s="200" t="s">
        <v>2473</v>
      </c>
      <c r="H375" s="200" t="s">
        <v>4004</v>
      </c>
      <c r="I375" s="200" t="s">
        <v>4811</v>
      </c>
      <c r="J375" s="200" t="s">
        <v>2103</v>
      </c>
      <c r="K375" s="200" t="s">
        <v>853</v>
      </c>
      <c r="L375" s="200" t="s">
        <v>4004</v>
      </c>
      <c r="M375" s="200" t="s">
        <v>853</v>
      </c>
      <c r="N375" s="200" t="s">
        <v>6894</v>
      </c>
      <c r="O375" s="200" t="s">
        <v>4004</v>
      </c>
      <c r="P375" s="200" t="s">
        <v>6139</v>
      </c>
    </row>
    <row r="376" spans="1:16" outlineLevel="1">
      <c r="A376" s="216" t="s">
        <v>2942</v>
      </c>
      <c r="D376" s="219" t="str">
        <f t="shared" si="6"/>
        <v>Инструмент сборки для воска - FON_010</v>
      </c>
      <c r="G376" s="200" t="s">
        <v>3014</v>
      </c>
      <c r="H376" s="200" t="s">
        <v>4005</v>
      </c>
      <c r="I376" s="200" t="s">
        <v>4812</v>
      </c>
      <c r="J376" s="200" t="s">
        <v>2104</v>
      </c>
      <c r="K376" s="200" t="s">
        <v>854</v>
      </c>
      <c r="L376" s="200" t="s">
        <v>4005</v>
      </c>
      <c r="M376" s="200" t="s">
        <v>854</v>
      </c>
      <c r="N376" s="200" t="s">
        <v>6895</v>
      </c>
      <c r="O376" s="200" t="s">
        <v>4005</v>
      </c>
      <c r="P376" s="200" t="s">
        <v>6140</v>
      </c>
    </row>
    <row r="377" spans="1:16" outlineLevel="1">
      <c r="A377" s="216" t="s">
        <v>2942</v>
      </c>
      <c r="D377" s="219" t="str">
        <f t="shared" si="6"/>
        <v>Инструмент сборки для пены  - FON_011</v>
      </c>
      <c r="G377" s="200" t="s">
        <v>3017</v>
      </c>
      <c r="H377" s="200" t="s">
        <v>4006</v>
      </c>
      <c r="I377" s="200" t="s">
        <v>4813</v>
      </c>
      <c r="J377" s="200" t="s">
        <v>2105</v>
      </c>
      <c r="K377" s="200" t="s">
        <v>855</v>
      </c>
      <c r="L377" s="200" t="s">
        <v>4006</v>
      </c>
      <c r="M377" s="200" t="s">
        <v>855</v>
      </c>
      <c r="N377" s="200" t="s">
        <v>6896</v>
      </c>
      <c r="O377" s="200" t="s">
        <v>4006</v>
      </c>
      <c r="P377" s="200" t="s">
        <v>6141</v>
      </c>
    </row>
    <row r="378" spans="1:16" outlineLevel="1">
      <c r="A378" s="216" t="s">
        <v>2942</v>
      </c>
      <c r="D378" s="219" t="str">
        <f t="shared" si="6"/>
        <v>Загрузочный лоток для литьевой печати   - FON_014</v>
      </c>
      <c r="G378" s="200" t="s">
        <v>3712</v>
      </c>
      <c r="H378" s="200" t="s">
        <v>4007</v>
      </c>
      <c r="I378" s="200" t="s">
        <v>4814</v>
      </c>
      <c r="J378" s="200" t="s">
        <v>2106</v>
      </c>
      <c r="K378" s="200" t="s">
        <v>856</v>
      </c>
      <c r="L378" s="200" t="s">
        <v>4007</v>
      </c>
      <c r="M378" s="200" t="s">
        <v>856</v>
      </c>
      <c r="N378" s="200" t="s">
        <v>6897</v>
      </c>
      <c r="O378" s="200" t="s">
        <v>4007</v>
      </c>
      <c r="P378" s="200" t="s">
        <v>6142</v>
      </c>
    </row>
    <row r="379" spans="1:16" outlineLevel="1">
      <c r="A379" s="216" t="s">
        <v>2942</v>
      </c>
      <c r="D379" s="219" t="str">
        <f t="shared" si="6"/>
        <v>Инструмент для снятия песка  - FON_015</v>
      </c>
      <c r="G379" s="200" t="s">
        <v>3005</v>
      </c>
      <c r="H379" s="200" t="s">
        <v>4008</v>
      </c>
      <c r="I379" s="200" t="s">
        <v>4815</v>
      </c>
      <c r="J379" s="200" t="s">
        <v>2107</v>
      </c>
      <c r="K379" s="200" t="s">
        <v>857</v>
      </c>
      <c r="L379" s="200" t="s">
        <v>4008</v>
      </c>
      <c r="M379" s="200" t="s">
        <v>857</v>
      </c>
      <c r="N379" s="200" t="s">
        <v>6898</v>
      </c>
      <c r="O379" s="200" t="s">
        <v>4008</v>
      </c>
      <c r="P379" s="200" t="s">
        <v>6143</v>
      </c>
    </row>
    <row r="380" spans="1:16" outlineLevel="1">
      <c r="A380" s="216" t="s">
        <v>2942</v>
      </c>
      <c r="D380" s="219" t="str">
        <f t="shared" si="6"/>
        <v>Инструмент для обрезания отходов -  - FON_016</v>
      </c>
      <c r="G380" s="200" t="s">
        <v>1790</v>
      </c>
      <c r="H380" s="200" t="s">
        <v>4009</v>
      </c>
      <c r="I380" s="200" t="s">
        <v>4816</v>
      </c>
      <c r="J380" s="200" t="s">
        <v>2682</v>
      </c>
      <c r="K380" s="200" t="s">
        <v>858</v>
      </c>
      <c r="L380" s="200" t="s">
        <v>4009</v>
      </c>
      <c r="M380" s="200" t="s">
        <v>858</v>
      </c>
      <c r="N380" s="200" t="s">
        <v>6899</v>
      </c>
      <c r="O380" s="200" t="s">
        <v>4009</v>
      </c>
      <c r="P380" s="200" t="s">
        <v>6144</v>
      </c>
    </row>
    <row r="381" spans="1:16" outlineLevel="1">
      <c r="A381" s="216" t="s">
        <v>2942</v>
      </c>
      <c r="D381" s="219" t="str">
        <f t="shared" si="6"/>
        <v>Штамп для прогрессивной линии  - TOL_001</v>
      </c>
      <c r="G381" s="200" t="s">
        <v>85</v>
      </c>
      <c r="H381" s="200" t="s">
        <v>4010</v>
      </c>
      <c r="I381" s="200" t="s">
        <v>4817</v>
      </c>
      <c r="J381" s="200" t="s">
        <v>2683</v>
      </c>
      <c r="K381" s="200" t="s">
        <v>3132</v>
      </c>
      <c r="L381" s="200" t="s">
        <v>4010</v>
      </c>
      <c r="M381" s="200" t="s">
        <v>3132</v>
      </c>
      <c r="N381" s="200" t="s">
        <v>6900</v>
      </c>
      <c r="O381" s="200" t="s">
        <v>4010</v>
      </c>
      <c r="P381" s="200" t="s">
        <v>6145</v>
      </c>
    </row>
    <row r="382" spans="1:16" outlineLevel="1">
      <c r="A382" s="216" t="s">
        <v>2942</v>
      </c>
      <c r="D382" s="219" t="str">
        <f t="shared" si="6"/>
        <v>Штамп для тандемной линии  - TOL_002</v>
      </c>
      <c r="G382" s="200" t="s">
        <v>86</v>
      </c>
      <c r="H382" s="200" t="s">
        <v>4011</v>
      </c>
      <c r="I382" s="200" t="s">
        <v>4818</v>
      </c>
      <c r="J382" s="200" t="s">
        <v>2684</v>
      </c>
      <c r="K382" s="200" t="s">
        <v>3133</v>
      </c>
      <c r="L382" s="200" t="s">
        <v>4011</v>
      </c>
      <c r="M382" s="200" t="s">
        <v>3133</v>
      </c>
      <c r="N382" s="200" t="s">
        <v>6901</v>
      </c>
      <c r="O382" s="200" t="s">
        <v>4011</v>
      </c>
      <c r="P382" s="200" t="s">
        <v>6146</v>
      </c>
    </row>
    <row r="383" spans="1:16" outlineLevel="1">
      <c r="A383" s="216" t="s">
        <v>2942</v>
      </c>
      <c r="D383" s="219" t="str">
        <f t="shared" si="6"/>
        <v>Штамп для трансферной линии  - TOL_003</v>
      </c>
      <c r="G383" s="200" t="s">
        <v>87</v>
      </c>
      <c r="H383" s="200" t="s">
        <v>4012</v>
      </c>
      <c r="I383" s="200" t="s">
        <v>4819</v>
      </c>
      <c r="J383" s="200" t="s">
        <v>2685</v>
      </c>
      <c r="K383" s="200" t="s">
        <v>3134</v>
      </c>
      <c r="L383" s="200" t="s">
        <v>4012</v>
      </c>
      <c r="M383" s="200" t="s">
        <v>3134</v>
      </c>
      <c r="N383" s="200" t="s">
        <v>6902</v>
      </c>
      <c r="O383" s="200" t="s">
        <v>4012</v>
      </c>
      <c r="P383" s="200" t="s">
        <v>6147</v>
      </c>
    </row>
    <row r="384" spans="1:16" outlineLevel="1">
      <c r="A384" s="216" t="s">
        <v>2942</v>
      </c>
      <c r="D384" s="219" t="str">
        <f t="shared" si="6"/>
        <v>Штамп горячей формовки  - TOL_004</v>
      </c>
      <c r="G384" s="200" t="s">
        <v>88</v>
      </c>
      <c r="H384" s="200" t="s">
        <v>4013</v>
      </c>
      <c r="I384" s="200" t="s">
        <v>4820</v>
      </c>
      <c r="J384" s="200" t="s">
        <v>2686</v>
      </c>
      <c r="K384" s="200" t="s">
        <v>3135</v>
      </c>
      <c r="L384" s="200" t="s">
        <v>4013</v>
      </c>
      <c r="M384" s="200" t="s">
        <v>3135</v>
      </c>
      <c r="N384" s="200" t="s">
        <v>6903</v>
      </c>
      <c r="O384" s="200" t="s">
        <v>4013</v>
      </c>
      <c r="P384" s="200" t="s">
        <v>6148</v>
      </c>
    </row>
    <row r="385" spans="1:16" outlineLevel="1">
      <c r="A385" s="216" t="s">
        <v>2942</v>
      </c>
      <c r="D385" s="219" t="str">
        <f t="shared" si="6"/>
        <v>Прядильно-обкатный инструмент  - TOL_005</v>
      </c>
      <c r="G385" s="200" t="s">
        <v>89</v>
      </c>
      <c r="H385" s="200" t="s">
        <v>4014</v>
      </c>
      <c r="I385" s="200" t="s">
        <v>4821</v>
      </c>
      <c r="J385" s="200" t="s">
        <v>2687</v>
      </c>
      <c r="K385" s="200" t="s">
        <v>3136</v>
      </c>
      <c r="L385" s="200" t="s">
        <v>4014</v>
      </c>
      <c r="M385" s="200" t="s">
        <v>3136</v>
      </c>
      <c r="N385" s="200" t="s">
        <v>6904</v>
      </c>
      <c r="O385" s="200" t="s">
        <v>4014</v>
      </c>
      <c r="P385" s="200" t="s">
        <v>6149</v>
      </c>
    </row>
    <row r="386" spans="1:16" outlineLevel="1">
      <c r="A386" s="216" t="s">
        <v>2942</v>
      </c>
      <c r="D386" s="219" t="str">
        <f t="shared" si="6"/>
        <v>Штамп для переработки металла  - TOL_006</v>
      </c>
      <c r="G386" s="200" t="s">
        <v>90</v>
      </c>
      <c r="H386" s="200" t="s">
        <v>4015</v>
      </c>
      <c r="I386" s="200" t="s">
        <v>4822</v>
      </c>
      <c r="J386" s="200" t="s">
        <v>2688</v>
      </c>
      <c r="K386" s="200" t="s">
        <v>3137</v>
      </c>
      <c r="L386" s="200" t="s">
        <v>4015</v>
      </c>
      <c r="M386" s="200" t="s">
        <v>3137</v>
      </c>
      <c r="N386" s="200" t="s">
        <v>6905</v>
      </c>
      <c r="O386" s="200" t="s">
        <v>4015</v>
      </c>
      <c r="P386" s="200" t="s">
        <v>6150</v>
      </c>
    </row>
    <row r="387" spans="1:16" outlineLevel="1">
      <c r="A387" s="216" t="s">
        <v>2942</v>
      </c>
      <c r="D387" s="219" t="str">
        <f t="shared" si="6"/>
        <v>Штамп гидроформовки  - TOL_007</v>
      </c>
      <c r="G387" s="200" t="s">
        <v>91</v>
      </c>
      <c r="H387" s="200" t="s">
        <v>4016</v>
      </c>
      <c r="I387" s="200" t="s">
        <v>4823</v>
      </c>
      <c r="J387" s="200" t="s">
        <v>2689</v>
      </c>
      <c r="K387" s="200" t="s">
        <v>3138</v>
      </c>
      <c r="L387" s="200" t="s">
        <v>4016</v>
      </c>
      <c r="M387" s="200" t="s">
        <v>3138</v>
      </c>
      <c r="N387" s="200" t="s">
        <v>6906</v>
      </c>
      <c r="O387" s="200" t="s">
        <v>4016</v>
      </c>
      <c r="P387" s="200" t="s">
        <v>6151</v>
      </c>
    </row>
    <row r="388" spans="1:16" outlineLevel="1">
      <c r="A388" s="216" t="s">
        <v>2942</v>
      </c>
      <c r="D388" s="219" t="str">
        <f t="shared" si="6"/>
        <v>Инструмент обжима  - TOL_008</v>
      </c>
      <c r="G388" s="200" t="s">
        <v>92</v>
      </c>
      <c r="H388" s="200" t="s">
        <v>3384</v>
      </c>
      <c r="I388" s="200" t="s">
        <v>4824</v>
      </c>
      <c r="J388" s="200" t="s">
        <v>2690</v>
      </c>
      <c r="K388" s="200" t="s">
        <v>3139</v>
      </c>
      <c r="L388" s="200" t="s">
        <v>3384</v>
      </c>
      <c r="M388" s="200" t="s">
        <v>3139</v>
      </c>
      <c r="N388" s="200" t="s">
        <v>6907</v>
      </c>
      <c r="O388" s="200" t="s">
        <v>3384</v>
      </c>
      <c r="P388" s="200" t="s">
        <v>6152</v>
      </c>
    </row>
    <row r="389" spans="1:16" outlineLevel="1">
      <c r="A389" s="216" t="s">
        <v>2942</v>
      </c>
      <c r="D389" s="219" t="str">
        <f t="shared" si="6"/>
        <v>Инструмент для резки листового металла  - TOL_009</v>
      </c>
      <c r="G389" s="200" t="s">
        <v>4980</v>
      </c>
      <c r="H389" s="200" t="s">
        <v>3385</v>
      </c>
      <c r="I389" s="200" t="s">
        <v>4825</v>
      </c>
      <c r="J389" s="200" t="s">
        <v>2691</v>
      </c>
      <c r="K389" s="200" t="s">
        <v>1385</v>
      </c>
      <c r="L389" s="200" t="s">
        <v>3385</v>
      </c>
      <c r="M389" s="200" t="s">
        <v>1385</v>
      </c>
      <c r="N389" s="200" t="s">
        <v>6908</v>
      </c>
      <c r="O389" s="200" t="s">
        <v>3385</v>
      </c>
      <c r="P389" s="200" t="s">
        <v>6153</v>
      </c>
    </row>
    <row r="390" spans="1:16" outlineLevel="1">
      <c r="A390" s="216" t="s">
        <v>2942</v>
      </c>
      <c r="D390" s="219" t="str">
        <f t="shared" si="6"/>
        <v>Форма для запекания - AUT_001</v>
      </c>
      <c r="G390" s="200" t="s">
        <v>708</v>
      </c>
      <c r="H390" s="200" t="s">
        <v>3386</v>
      </c>
      <c r="I390" s="200" t="s">
        <v>4826</v>
      </c>
      <c r="J390" s="200" t="s">
        <v>2692</v>
      </c>
      <c r="K390" s="200" t="s">
        <v>1386</v>
      </c>
      <c r="L390" s="200" t="s">
        <v>3386</v>
      </c>
      <c r="M390" s="200" t="s">
        <v>1386</v>
      </c>
      <c r="N390" s="200" t="s">
        <v>6909</v>
      </c>
      <c r="O390" s="200" t="s">
        <v>3386</v>
      </c>
      <c r="P390" s="200" t="s">
        <v>6154</v>
      </c>
    </row>
    <row r="391" spans="1:16" outlineLevel="1">
      <c r="A391" s="216" t="s">
        <v>2942</v>
      </c>
      <c r="D391" s="219" t="str">
        <f t="shared" si="6"/>
        <v>Ролики для гибки трубок - AUT_005</v>
      </c>
      <c r="G391" s="200" t="s">
        <v>711</v>
      </c>
      <c r="H391" s="200" t="s">
        <v>3387</v>
      </c>
      <c r="I391" s="200" t="s">
        <v>4827</v>
      </c>
      <c r="J391" s="200" t="s">
        <v>2693</v>
      </c>
      <c r="K391" s="200" t="s">
        <v>1387</v>
      </c>
      <c r="L391" s="200" t="s">
        <v>3387</v>
      </c>
      <c r="M391" s="200" t="s">
        <v>1387</v>
      </c>
      <c r="N391" s="200" t="s">
        <v>6910</v>
      </c>
      <c r="O391" s="200" t="s">
        <v>3387</v>
      </c>
      <c r="P391" s="200" t="s">
        <v>6155</v>
      </c>
    </row>
    <row r="392" spans="1:16" outlineLevel="1">
      <c r="A392" s="216" t="s">
        <v>2942</v>
      </c>
      <c r="D392" s="219" t="str">
        <f t="shared" si="6"/>
        <v>Инструмент резки металла - DEC_001</v>
      </c>
      <c r="G392" s="200" t="s">
        <v>714</v>
      </c>
      <c r="H392" s="200" t="s">
        <v>3630</v>
      </c>
      <c r="I392" s="200" t="s">
        <v>4828</v>
      </c>
      <c r="J392" s="200" t="s">
        <v>2694</v>
      </c>
      <c r="K392" s="200" t="s">
        <v>1388</v>
      </c>
      <c r="L392" s="200" t="s">
        <v>3630</v>
      </c>
      <c r="M392" s="200" t="s">
        <v>1388</v>
      </c>
      <c r="N392" s="200" t="s">
        <v>6911</v>
      </c>
      <c r="O392" s="200" t="s">
        <v>3630</v>
      </c>
      <c r="P392" s="200" t="s">
        <v>6156</v>
      </c>
    </row>
    <row r="393" spans="1:16" outlineLevel="1">
      <c r="A393" s="216" t="s">
        <v>2942</v>
      </c>
      <c r="D393" s="219" t="str">
        <f t="shared" si="6"/>
        <v>Инструмент резки текстиля/ковриков - DEC_002</v>
      </c>
      <c r="G393" s="200" t="s">
        <v>716</v>
      </c>
      <c r="H393" s="200" t="s">
        <v>2745</v>
      </c>
      <c r="I393" s="200" t="s">
        <v>3648</v>
      </c>
      <c r="J393" s="200" t="s">
        <v>2695</v>
      </c>
      <c r="K393" s="200" t="s">
        <v>2595</v>
      </c>
      <c r="L393" s="200" t="s">
        <v>2745</v>
      </c>
      <c r="M393" s="200" t="s">
        <v>2595</v>
      </c>
      <c r="N393" s="200" t="s">
        <v>6912</v>
      </c>
      <c r="O393" s="200" t="s">
        <v>2745</v>
      </c>
      <c r="P393" s="200" t="s">
        <v>6157</v>
      </c>
    </row>
    <row r="394" spans="1:16" outlineLevel="1">
      <c r="A394" s="216" t="s">
        <v>2942</v>
      </c>
      <c r="D394" s="219" t="str">
        <f t="shared" si="6"/>
        <v>Инструмент резки PCB - DEC_003</v>
      </c>
      <c r="G394" s="200" t="s">
        <v>718</v>
      </c>
      <c r="H394" s="200" t="s">
        <v>2746</v>
      </c>
      <c r="I394" s="200" t="s">
        <v>3649</v>
      </c>
      <c r="J394" s="200" t="s">
        <v>2696</v>
      </c>
      <c r="K394" s="200" t="s">
        <v>1307</v>
      </c>
      <c r="L394" s="200" t="s">
        <v>2746</v>
      </c>
      <c r="M394" s="200" t="s">
        <v>1307</v>
      </c>
      <c r="N394" s="200" t="s">
        <v>6913</v>
      </c>
      <c r="O394" s="200" t="s">
        <v>2746</v>
      </c>
      <c r="P394" s="200" t="s">
        <v>6158</v>
      </c>
    </row>
    <row r="395" spans="1:16" outlineLevel="1">
      <c r="A395" s="216" t="s">
        <v>2942</v>
      </c>
      <c r="D395" s="219" t="str">
        <f t="shared" si="6"/>
        <v>Инструмент резки труб - DEC_004</v>
      </c>
      <c r="G395" s="200" t="s">
        <v>2111</v>
      </c>
      <c r="H395" s="200" t="s">
        <v>2747</v>
      </c>
      <c r="I395" s="200" t="s">
        <v>3650</v>
      </c>
      <c r="J395" s="200" t="s">
        <v>3419</v>
      </c>
      <c r="K395" s="200" t="s">
        <v>1308</v>
      </c>
      <c r="L395" s="200" t="s">
        <v>2747</v>
      </c>
      <c r="M395" s="200" t="s">
        <v>1308</v>
      </c>
      <c r="N395" s="200" t="s">
        <v>6914</v>
      </c>
      <c r="O395" s="200" t="s">
        <v>2747</v>
      </c>
      <c r="P395" s="200" t="s">
        <v>6159</v>
      </c>
    </row>
    <row r="396" spans="1:16" outlineLevel="1">
      <c r="A396" s="216" t="s">
        <v>2942</v>
      </c>
      <c r="D396" s="219" t="str">
        <f t="shared" si="6"/>
        <v>Резка пластика с горячим/холодным лезвием - DEC_005</v>
      </c>
      <c r="G396" s="200" t="s">
        <v>4954</v>
      </c>
      <c r="H396" s="200" t="s">
        <v>2050</v>
      </c>
      <c r="I396" s="200" t="s">
        <v>3651</v>
      </c>
      <c r="J396" s="200" t="s">
        <v>3420</v>
      </c>
      <c r="K396" s="200" t="s">
        <v>1309</v>
      </c>
      <c r="L396" s="200" t="s">
        <v>2050</v>
      </c>
      <c r="M396" s="200" t="s">
        <v>1309</v>
      </c>
      <c r="N396" s="200" t="s">
        <v>6915</v>
      </c>
      <c r="O396" s="200" t="s">
        <v>2050</v>
      </c>
      <c r="P396" s="200" t="s">
        <v>6160</v>
      </c>
    </row>
    <row r="397" spans="1:16" outlineLevel="1">
      <c r="A397" s="216" t="s">
        <v>2942</v>
      </c>
      <c r="D397" s="219" t="str">
        <f t="shared" si="6"/>
        <v>Водоструйная резка - DEC_006</v>
      </c>
      <c r="G397" s="200" t="s">
        <v>4055</v>
      </c>
      <c r="H397" s="200" t="s">
        <v>2051</v>
      </c>
      <c r="I397" s="200" t="s">
        <v>3652</v>
      </c>
      <c r="J397" s="200" t="s">
        <v>3421</v>
      </c>
      <c r="K397" s="200" t="s">
        <v>1310</v>
      </c>
      <c r="L397" s="200" t="s">
        <v>2051</v>
      </c>
      <c r="M397" s="200" t="s">
        <v>1310</v>
      </c>
      <c r="N397" s="200" t="s">
        <v>6916</v>
      </c>
      <c r="O397" s="200" t="s">
        <v>2051</v>
      </c>
      <c r="P397" s="200" t="s">
        <v>6161</v>
      </c>
    </row>
    <row r="398" spans="1:16" outlineLevel="1">
      <c r="A398" s="216" t="s">
        <v>2942</v>
      </c>
      <c r="D398" s="219" t="str">
        <f t="shared" si="6"/>
        <v>Инструмент лазерной резки - DEC_007</v>
      </c>
      <c r="G398" s="200" t="s">
        <v>4058</v>
      </c>
      <c r="H398" s="200" t="s">
        <v>2052</v>
      </c>
      <c r="I398" s="200" t="s">
        <v>3653</v>
      </c>
      <c r="J398" s="200" t="s">
        <v>3422</v>
      </c>
      <c r="K398" s="200" t="s">
        <v>1311</v>
      </c>
      <c r="L398" s="200" t="s">
        <v>2052</v>
      </c>
      <c r="M398" s="200" t="s">
        <v>1311</v>
      </c>
      <c r="N398" s="200" t="s">
        <v>6917</v>
      </c>
      <c r="O398" s="200" t="s">
        <v>2052</v>
      </c>
      <c r="P398" s="200" t="s">
        <v>6162</v>
      </c>
    </row>
    <row r="399" spans="1:16" outlineLevel="1">
      <c r="A399" s="216" t="s">
        <v>2942</v>
      </c>
      <c r="D399" s="219" t="str">
        <f t="shared" si="6"/>
        <v>Инструмент нанесения пломб - DEC_008</v>
      </c>
      <c r="G399" s="200" t="s">
        <v>4061</v>
      </c>
      <c r="H399" s="200" t="s">
        <v>2053</v>
      </c>
      <c r="I399" s="200" t="s">
        <v>3654</v>
      </c>
      <c r="J399" s="200" t="s">
        <v>3423</v>
      </c>
      <c r="K399" s="200" t="s">
        <v>1312</v>
      </c>
      <c r="L399" s="200" t="s">
        <v>2053</v>
      </c>
      <c r="M399" s="200" t="s">
        <v>1312</v>
      </c>
      <c r="N399" s="200" t="s">
        <v>6918</v>
      </c>
      <c r="O399" s="200" t="s">
        <v>2053</v>
      </c>
      <c r="P399" s="200" t="s">
        <v>6163</v>
      </c>
    </row>
    <row r="400" spans="1:16" outlineLevel="1">
      <c r="A400" s="216" t="s">
        <v>2942</v>
      </c>
      <c r="D400" s="219" t="str">
        <f t="shared" si="6"/>
        <v>Инструмент пробивки отверстий - DIV_001</v>
      </c>
      <c r="G400" s="200" t="s">
        <v>2203</v>
      </c>
      <c r="H400" s="200" t="s">
        <v>2054</v>
      </c>
      <c r="I400" s="200" t="s">
        <v>3655</v>
      </c>
      <c r="J400" s="200" t="s">
        <v>1767</v>
      </c>
      <c r="K400" s="200" t="s">
        <v>1313</v>
      </c>
      <c r="L400" s="200" t="s">
        <v>2054</v>
      </c>
      <c r="M400" s="200" t="s">
        <v>1313</v>
      </c>
      <c r="N400" s="200" t="s">
        <v>6919</v>
      </c>
      <c r="O400" s="200" t="s">
        <v>2054</v>
      </c>
      <c r="P400" s="200" t="s">
        <v>6164</v>
      </c>
    </row>
    <row r="401" spans="1:16" outlineLevel="1">
      <c r="A401" s="216" t="s">
        <v>2942</v>
      </c>
      <c r="D401" s="219" t="str">
        <f t="shared" si="6"/>
        <v>Инструмент механо-обработки - DIV_002</v>
      </c>
      <c r="G401" s="200" t="s">
        <v>2206</v>
      </c>
      <c r="H401" s="200" t="s">
        <v>2055</v>
      </c>
      <c r="I401" s="200" t="s">
        <v>3656</v>
      </c>
      <c r="J401" s="200" t="s">
        <v>1768</v>
      </c>
      <c r="K401" s="200" t="s">
        <v>1314</v>
      </c>
      <c r="L401" s="200" t="s">
        <v>2055</v>
      </c>
      <c r="M401" s="200" t="s">
        <v>1314</v>
      </c>
      <c r="N401" s="200" t="s">
        <v>6920</v>
      </c>
      <c r="O401" s="200" t="s">
        <v>2055</v>
      </c>
      <c r="P401" s="200" t="s">
        <v>6165</v>
      </c>
    </row>
    <row r="402" spans="1:16" outlineLevel="1">
      <c r="A402" s="216" t="s">
        <v>2942</v>
      </c>
      <c r="D402" s="219" t="str">
        <f t="shared" si="6"/>
        <v>Инструмент правки - DIV_003</v>
      </c>
      <c r="G402" s="200" t="s">
        <v>3816</v>
      </c>
      <c r="H402" s="200" t="s">
        <v>2056</v>
      </c>
      <c r="I402" s="200" t="s">
        <v>3657</v>
      </c>
      <c r="J402" s="200" t="s">
        <v>1769</v>
      </c>
      <c r="K402" s="200" t="s">
        <v>1315</v>
      </c>
      <c r="L402" s="200" t="s">
        <v>2056</v>
      </c>
      <c r="M402" s="200" t="s">
        <v>1315</v>
      </c>
      <c r="N402" s="200" t="s">
        <v>6921</v>
      </c>
      <c r="O402" s="200" t="s">
        <v>2056</v>
      </c>
      <c r="P402" s="200" t="s">
        <v>6166</v>
      </c>
    </row>
    <row r="403" spans="1:16" outlineLevel="1">
      <c r="A403" s="216" t="s">
        <v>2942</v>
      </c>
      <c r="D403" s="219" t="str">
        <f t="shared" si="6"/>
        <v>Инструмент обработки краев - DIV_004</v>
      </c>
      <c r="G403" s="200" t="s">
        <v>658</v>
      </c>
      <c r="H403" s="200" t="s">
        <v>2057</v>
      </c>
      <c r="I403" s="200" t="s">
        <v>3658</v>
      </c>
      <c r="J403" s="200" t="s">
        <v>1770</v>
      </c>
      <c r="K403" s="200" t="s">
        <v>1316</v>
      </c>
      <c r="L403" s="200" t="s">
        <v>2057</v>
      </c>
      <c r="M403" s="200" t="s">
        <v>1316</v>
      </c>
      <c r="N403" s="200" t="s">
        <v>6922</v>
      </c>
      <c r="O403" s="200" t="s">
        <v>2057</v>
      </c>
      <c r="P403" s="200" t="s">
        <v>6167</v>
      </c>
    </row>
    <row r="404" spans="1:16" outlineLevel="1">
      <c r="A404" s="216" t="s">
        <v>2942</v>
      </c>
      <c r="D404" s="219" t="str">
        <f t="shared" si="6"/>
        <v>Другие инструменты переработки - DIV_005</v>
      </c>
      <c r="G404" s="200" t="s">
        <v>661</v>
      </c>
      <c r="H404" s="200" t="s">
        <v>2058</v>
      </c>
      <c r="I404" s="200" t="s">
        <v>3659</v>
      </c>
      <c r="J404" s="200" t="s">
        <v>1771</v>
      </c>
      <c r="K404" s="200" t="s">
        <v>1317</v>
      </c>
      <c r="L404" s="200" t="s">
        <v>2058</v>
      </c>
      <c r="M404" s="200" t="s">
        <v>1317</v>
      </c>
      <c r="N404" s="200" t="s">
        <v>6923</v>
      </c>
      <c r="O404" s="200" t="s">
        <v>2058</v>
      </c>
      <c r="P404" s="200" t="s">
        <v>6168</v>
      </c>
    </row>
    <row r="405" spans="1:16" outlineLevel="1">
      <c r="A405" s="216" t="s">
        <v>2942</v>
      </c>
      <c r="D405" s="219" t="str">
        <f t="shared" si="6"/>
        <v>Кронштейн для окраски - HAB_001</v>
      </c>
      <c r="G405" s="200" t="s">
        <v>2042</v>
      </c>
      <c r="H405" s="200" t="s">
        <v>2059</v>
      </c>
      <c r="I405" s="200" t="s">
        <v>3660</v>
      </c>
      <c r="J405" s="200" t="s">
        <v>1772</v>
      </c>
      <c r="K405" s="200" t="s">
        <v>1318</v>
      </c>
      <c r="L405" s="200" t="s">
        <v>2059</v>
      </c>
      <c r="M405" s="200" t="s">
        <v>1318</v>
      </c>
      <c r="N405" s="200" t="s">
        <v>6924</v>
      </c>
      <c r="O405" s="200" t="s">
        <v>2059</v>
      </c>
      <c r="P405" s="200" t="s">
        <v>6169</v>
      </c>
    </row>
    <row r="406" spans="1:16" outlineLevel="1">
      <c r="A406" s="216" t="s">
        <v>2942</v>
      </c>
      <c r="D406" s="219" t="str">
        <f t="shared" si="6"/>
        <v>Инструмент для маркировки - HAB_002</v>
      </c>
      <c r="G406" s="200" t="s">
        <v>3646</v>
      </c>
      <c r="H406" s="200" t="s">
        <v>2060</v>
      </c>
      <c r="I406" s="200" t="s">
        <v>3661</v>
      </c>
      <c r="J406" s="200" t="s">
        <v>1773</v>
      </c>
      <c r="K406" s="200" t="s">
        <v>1319</v>
      </c>
      <c r="L406" s="200" t="s">
        <v>2060</v>
      </c>
      <c r="M406" s="200" t="s">
        <v>1319</v>
      </c>
      <c r="N406" s="200" t="s">
        <v>6925</v>
      </c>
      <c r="O406" s="200" t="s">
        <v>2060</v>
      </c>
      <c r="P406" s="200" t="s">
        <v>6170</v>
      </c>
    </row>
    <row r="407" spans="1:16" outlineLevel="1">
      <c r="A407" s="216" t="s">
        <v>2942</v>
      </c>
      <c r="D407" s="219" t="str">
        <f t="shared" si="6"/>
        <v>Экран шелкографии, штамп маркировки - HAB_003</v>
      </c>
      <c r="G407" s="200" t="s">
        <v>3789</v>
      </c>
      <c r="H407" s="200" t="s">
        <v>2061</v>
      </c>
      <c r="I407" s="200" t="s">
        <v>3662</v>
      </c>
      <c r="J407" s="200" t="s">
        <v>1774</v>
      </c>
      <c r="K407" s="200" t="s">
        <v>1320</v>
      </c>
      <c r="L407" s="200" t="s">
        <v>2061</v>
      </c>
      <c r="M407" s="200" t="s">
        <v>1320</v>
      </c>
      <c r="N407" s="200" t="s">
        <v>6926</v>
      </c>
      <c r="O407" s="200" t="s">
        <v>2061</v>
      </c>
      <c r="P407" s="200" t="s">
        <v>6171</v>
      </c>
    </row>
    <row r="408" spans="1:16" outlineLevel="1">
      <c r="A408" s="216" t="s">
        <v>2942</v>
      </c>
      <c r="D408" s="219" t="str">
        <f t="shared" si="6"/>
        <v>Инструмент для покрытия клеем текстиля/ПВХ/кожи - HAB_004</v>
      </c>
      <c r="G408" s="200" t="s">
        <v>3792</v>
      </c>
      <c r="H408" s="200" t="s">
        <v>1136</v>
      </c>
      <c r="I408" s="200" t="s">
        <v>3663</v>
      </c>
      <c r="J408" s="200" t="s">
        <v>2851</v>
      </c>
      <c r="K408" s="200" t="s">
        <v>1321</v>
      </c>
      <c r="L408" s="200" t="s">
        <v>1136</v>
      </c>
      <c r="M408" s="200" t="s">
        <v>1321</v>
      </c>
      <c r="N408" s="200" t="s">
        <v>6927</v>
      </c>
      <c r="O408" s="200" t="s">
        <v>1136</v>
      </c>
      <c r="P408" s="200" t="s">
        <v>6172</v>
      </c>
    </row>
    <row r="409" spans="1:16" outlineLevel="1">
      <c r="A409" s="216" t="s">
        <v>2942</v>
      </c>
      <c r="D409" s="219" t="str">
        <f t="shared" si="6"/>
        <v>Зажимное приспособление и инструмент ультрозвуковой сварки - ASS_001</v>
      </c>
      <c r="G409" s="200" t="s">
        <v>1380</v>
      </c>
      <c r="H409" s="200" t="s">
        <v>1137</v>
      </c>
      <c r="I409" s="200" t="s">
        <v>3664</v>
      </c>
      <c r="J409" s="200" t="s">
        <v>4352</v>
      </c>
      <c r="K409" s="200" t="s">
        <v>1322</v>
      </c>
      <c r="L409" s="200" t="s">
        <v>1137</v>
      </c>
      <c r="M409" s="200" t="s">
        <v>1322</v>
      </c>
      <c r="N409" s="200" t="s">
        <v>6928</v>
      </c>
      <c r="O409" s="200" t="s">
        <v>1137</v>
      </c>
      <c r="P409" s="200" t="s">
        <v>6173</v>
      </c>
    </row>
    <row r="410" spans="1:16" outlineLevel="1">
      <c r="A410" s="216" t="s">
        <v>2942</v>
      </c>
      <c r="D410" s="219" t="str">
        <f t="shared" si="6"/>
        <v>Зажимное приспособление и инструмент вибрационной сварки - ASS_002</v>
      </c>
      <c r="G410" s="200" t="s">
        <v>1383</v>
      </c>
      <c r="H410" s="200" t="s">
        <v>1138</v>
      </c>
      <c r="I410" s="200" t="s">
        <v>3665</v>
      </c>
      <c r="J410" s="200" t="s">
        <v>4353</v>
      </c>
      <c r="K410" s="200" t="s">
        <v>1733</v>
      </c>
      <c r="L410" s="200" t="s">
        <v>1138</v>
      </c>
      <c r="M410" s="200" t="s">
        <v>1733</v>
      </c>
      <c r="N410" s="200" t="s">
        <v>6929</v>
      </c>
      <c r="O410" s="200" t="s">
        <v>1138</v>
      </c>
      <c r="P410" s="200" t="s">
        <v>6174</v>
      </c>
    </row>
    <row r="411" spans="1:16" outlineLevel="1">
      <c r="A411" s="216" t="s">
        <v>2942</v>
      </c>
      <c r="D411" s="219" t="str">
        <f t="shared" si="6"/>
        <v>Инструмент для гочей сварки пластины - ASS_003</v>
      </c>
      <c r="G411" s="200" t="s">
        <v>1415</v>
      </c>
      <c r="H411" s="200" t="s">
        <v>4459</v>
      </c>
      <c r="I411" s="200" t="s">
        <v>3666</v>
      </c>
      <c r="J411" s="200" t="s">
        <v>4354</v>
      </c>
      <c r="K411" s="200" t="s">
        <v>1734</v>
      </c>
      <c r="L411" s="200" t="s">
        <v>4459</v>
      </c>
      <c r="M411" s="200" t="s">
        <v>1734</v>
      </c>
      <c r="N411" s="200" t="s">
        <v>6930</v>
      </c>
      <c r="O411" s="200" t="s">
        <v>4459</v>
      </c>
      <c r="P411" s="200" t="s">
        <v>6175</v>
      </c>
    </row>
    <row r="412" spans="1:16" outlineLevel="1">
      <c r="A412" s="216" t="s">
        <v>2942</v>
      </c>
      <c r="D412" s="219" t="str">
        <f t="shared" si="6"/>
        <v>Инструмент для сборки клея - ASS_004</v>
      </c>
      <c r="G412" s="200" t="s">
        <v>1418</v>
      </c>
      <c r="H412" s="200" t="s">
        <v>4460</v>
      </c>
      <c r="I412" s="200" t="s">
        <v>3667</v>
      </c>
      <c r="J412" s="200" t="s">
        <v>4355</v>
      </c>
      <c r="K412" s="200" t="s">
        <v>3494</v>
      </c>
      <c r="L412" s="200" t="s">
        <v>4460</v>
      </c>
      <c r="M412" s="200" t="s">
        <v>3494</v>
      </c>
      <c r="N412" s="200" t="s">
        <v>6931</v>
      </c>
      <c r="O412" s="200" t="s">
        <v>4460</v>
      </c>
      <c r="P412" s="200" t="s">
        <v>6176</v>
      </c>
    </row>
    <row r="413" spans="1:16" outlineLevel="1">
      <c r="A413" s="216" t="s">
        <v>2942</v>
      </c>
      <c r="D413" s="219" t="str">
        <f t="shared" si="6"/>
        <v>Инструмент для сварки металла - ASS_005</v>
      </c>
      <c r="G413" s="200" t="s">
        <v>1421</v>
      </c>
      <c r="H413" s="200" t="s">
        <v>4461</v>
      </c>
      <c r="I413" s="200" t="s">
        <v>3668</v>
      </c>
      <c r="J413" s="200" t="s">
        <v>4356</v>
      </c>
      <c r="K413" s="200" t="s">
        <v>1656</v>
      </c>
      <c r="L413" s="200" t="s">
        <v>4461</v>
      </c>
      <c r="M413" s="200" t="s">
        <v>1656</v>
      </c>
      <c r="N413" s="200" t="s">
        <v>6932</v>
      </c>
      <c r="O413" s="200" t="s">
        <v>4461</v>
      </c>
      <c r="P413" s="200" t="s">
        <v>6177</v>
      </c>
    </row>
    <row r="414" spans="1:16" outlineLevel="1">
      <c r="A414" s="216" t="s">
        <v>2942</v>
      </c>
      <c r="D414" s="219" t="str">
        <f t="shared" si="6"/>
        <v>Инструмент для ручной сборки - ASS_006</v>
      </c>
      <c r="G414" s="200" t="s">
        <v>1424</v>
      </c>
      <c r="H414" s="200" t="s">
        <v>4462</v>
      </c>
      <c r="I414" s="200" t="s">
        <v>3669</v>
      </c>
      <c r="J414" s="200" t="s">
        <v>4357</v>
      </c>
      <c r="K414" s="200" t="s">
        <v>1657</v>
      </c>
      <c r="L414" s="200" t="s">
        <v>4462</v>
      </c>
      <c r="M414" s="200" t="s">
        <v>1657</v>
      </c>
      <c r="N414" s="200" t="s">
        <v>6933</v>
      </c>
      <c r="O414" s="200" t="s">
        <v>4462</v>
      </c>
      <c r="P414" s="200" t="s">
        <v>6178</v>
      </c>
    </row>
    <row r="415" spans="1:16" outlineLevel="1">
      <c r="A415" s="216" t="s">
        <v>2942</v>
      </c>
      <c r="D415" s="219" t="str">
        <f t="shared" si="6"/>
        <v>Инструмент сборки для линии - ASS_007</v>
      </c>
      <c r="G415" s="200" t="s">
        <v>1427</v>
      </c>
      <c r="H415" s="200" t="s">
        <v>4463</v>
      </c>
      <c r="I415" s="200" t="s">
        <v>3670</v>
      </c>
      <c r="J415" s="200" t="s">
        <v>4358</v>
      </c>
      <c r="K415" s="200" t="s">
        <v>3793</v>
      </c>
      <c r="L415" s="200" t="s">
        <v>4463</v>
      </c>
      <c r="M415" s="200" t="s">
        <v>3793</v>
      </c>
      <c r="N415" s="200" t="s">
        <v>6934</v>
      </c>
      <c r="O415" s="200" t="s">
        <v>4463</v>
      </c>
      <c r="P415" s="200" t="s">
        <v>6179</v>
      </c>
    </row>
    <row r="416" spans="1:16" outlineLevel="1">
      <c r="A416" s="216" t="s">
        <v>2942</v>
      </c>
      <c r="D416" s="219" t="str">
        <f t="shared" ref="D416:D479" si="7">INDEX(G416:Q416,,$F$2)</f>
        <v>Инструмент для обжима разнообразных материалов - ASS_009</v>
      </c>
      <c r="G416" s="200" t="s">
        <v>3394</v>
      </c>
      <c r="H416" s="200" t="s">
        <v>4464</v>
      </c>
      <c r="I416" s="200" t="s">
        <v>4224</v>
      </c>
      <c r="J416" s="200" t="s">
        <v>4359</v>
      </c>
      <c r="K416" s="200" t="s">
        <v>3794</v>
      </c>
      <c r="L416" s="200" t="s">
        <v>4464</v>
      </c>
      <c r="M416" s="200" t="s">
        <v>3794</v>
      </c>
      <c r="N416" s="200" t="s">
        <v>6935</v>
      </c>
      <c r="O416" s="200" t="s">
        <v>4464</v>
      </c>
      <c r="P416" s="200" t="s">
        <v>6180</v>
      </c>
    </row>
    <row r="417" spans="1:16" outlineLevel="1">
      <c r="A417" s="216" t="s">
        <v>2942</v>
      </c>
      <c r="D417" s="219" t="str">
        <f t="shared" si="7"/>
        <v>Другие инструменты сборки - ASS_010</v>
      </c>
      <c r="G417" s="200" t="s">
        <v>3397</v>
      </c>
      <c r="H417" s="200" t="s">
        <v>4465</v>
      </c>
      <c r="I417" s="200" t="s">
        <v>4225</v>
      </c>
      <c r="J417" s="200" t="s">
        <v>4360</v>
      </c>
      <c r="K417" s="200" t="s">
        <v>3795</v>
      </c>
      <c r="L417" s="200" t="s">
        <v>4465</v>
      </c>
      <c r="M417" s="200" t="s">
        <v>3795</v>
      </c>
      <c r="N417" s="200" t="s">
        <v>6936</v>
      </c>
      <c r="O417" s="200" t="s">
        <v>4465</v>
      </c>
      <c r="P417" s="200" t="s">
        <v>6181</v>
      </c>
    </row>
    <row r="418" spans="1:16" outlineLevel="1">
      <c r="A418" s="216" t="s">
        <v>2942</v>
      </c>
      <c r="D418" s="219" t="str">
        <f t="shared" si="7"/>
        <v>Захват для обрабатываемой части - PRE_001</v>
      </c>
      <c r="G418" s="200" t="s">
        <v>1718</v>
      </c>
      <c r="H418" s="200" t="s">
        <v>4632</v>
      </c>
      <c r="I418" s="200" t="s">
        <v>4226</v>
      </c>
      <c r="J418" s="200" t="s">
        <v>4361</v>
      </c>
      <c r="K418" s="200" t="s">
        <v>3796</v>
      </c>
      <c r="L418" s="200" t="s">
        <v>4632</v>
      </c>
      <c r="M418" s="200" t="s">
        <v>3796</v>
      </c>
      <c r="N418" s="200" t="s">
        <v>6937</v>
      </c>
      <c r="O418" s="200" t="s">
        <v>4632</v>
      </c>
      <c r="P418" s="200" t="s">
        <v>6182</v>
      </c>
    </row>
    <row r="419" spans="1:16" outlineLevel="1">
      <c r="A419" s="216" t="s">
        <v>2942</v>
      </c>
      <c r="D419" s="219" t="str">
        <f t="shared" si="7"/>
        <v>Калибр для проверки геометрии/размеров - MDC_001</v>
      </c>
      <c r="G419" s="200" t="s">
        <v>1721</v>
      </c>
      <c r="H419" s="200" t="s">
        <v>3768</v>
      </c>
      <c r="I419" s="200" t="s">
        <v>723</v>
      </c>
      <c r="J419" s="200" t="s">
        <v>4362</v>
      </c>
      <c r="K419" s="200" t="s">
        <v>3797</v>
      </c>
      <c r="L419" s="200" t="s">
        <v>3768</v>
      </c>
      <c r="M419" s="200" t="s">
        <v>3797</v>
      </c>
      <c r="N419" s="200" t="s">
        <v>6938</v>
      </c>
      <c r="O419" s="200" t="s">
        <v>3768</v>
      </c>
      <c r="P419" s="200" t="s">
        <v>6183</v>
      </c>
    </row>
    <row r="420" spans="1:16" outlineLevel="1">
      <c r="A420" s="216" t="s">
        <v>2942</v>
      </c>
      <c r="D420" s="219" t="str">
        <f t="shared" si="7"/>
        <v>Инструмент для испытаний на утечку  - MDC_002</v>
      </c>
      <c r="G420" s="200" t="s">
        <v>1724</v>
      </c>
      <c r="H420" s="200" t="s">
        <v>3769</v>
      </c>
      <c r="I420" s="200" t="s">
        <v>724</v>
      </c>
      <c r="J420" s="200" t="s">
        <v>4363</v>
      </c>
      <c r="K420" s="200" t="s">
        <v>3798</v>
      </c>
      <c r="L420" s="200" t="s">
        <v>3769</v>
      </c>
      <c r="M420" s="200" t="s">
        <v>3798</v>
      </c>
      <c r="N420" s="200" t="s">
        <v>6939</v>
      </c>
      <c r="O420" s="200" t="s">
        <v>3769</v>
      </c>
      <c r="P420" s="200" t="s">
        <v>6184</v>
      </c>
    </row>
    <row r="421" spans="1:16" outlineLevel="1">
      <c r="A421" s="216" t="s">
        <v>2942</v>
      </c>
      <c r="D421" s="219" t="str">
        <f t="shared" si="7"/>
        <v>Зажимное приспособление для проверки электрики/электроники - MDC_003</v>
      </c>
      <c r="G421" s="200" t="s">
        <v>1015</v>
      </c>
      <c r="H421" s="200" t="s">
        <v>3770</v>
      </c>
      <c r="I421" s="200" t="s">
        <v>725</v>
      </c>
      <c r="J421" s="200" t="s">
        <v>4364</v>
      </c>
      <c r="K421" s="200" t="s">
        <v>3799</v>
      </c>
      <c r="L421" s="200" t="s">
        <v>3770</v>
      </c>
      <c r="M421" s="200" t="s">
        <v>3799</v>
      </c>
      <c r="N421" s="200" t="s">
        <v>6940</v>
      </c>
      <c r="O421" s="200" t="s">
        <v>3770</v>
      </c>
      <c r="P421" s="200" t="s">
        <v>6185</v>
      </c>
    </row>
    <row r="422" spans="1:16" outlineLevel="1">
      <c r="A422" s="216" t="s">
        <v>2942</v>
      </c>
      <c r="D422" s="219" t="str">
        <f t="shared" si="7"/>
        <v>Зажимное приспособление для проверки проводев - MDC_004</v>
      </c>
      <c r="G422" s="200" t="s">
        <v>1018</v>
      </c>
      <c r="H422" s="200" t="s">
        <v>3771</v>
      </c>
      <c r="I422" s="200" t="s">
        <v>726</v>
      </c>
      <c r="J422" s="200" t="s">
        <v>4365</v>
      </c>
      <c r="K422" s="200" t="s">
        <v>3800</v>
      </c>
      <c r="L422" s="200" t="s">
        <v>3771</v>
      </c>
      <c r="M422" s="200" t="s">
        <v>3800</v>
      </c>
      <c r="N422" s="200" t="s">
        <v>6941</v>
      </c>
      <c r="O422" s="200" t="s">
        <v>3771</v>
      </c>
      <c r="P422" s="200" t="s">
        <v>6186</v>
      </c>
    </row>
    <row r="423" spans="1:16" outlineLevel="1">
      <c r="A423" s="216" t="s">
        <v>2942</v>
      </c>
      <c r="D423" s="219" t="str">
        <f t="shared" si="7"/>
        <v>Другие типы контроля - MDC_007</v>
      </c>
      <c r="G423" s="200" t="s">
        <v>1021</v>
      </c>
      <c r="H423" s="200" t="s">
        <v>4744</v>
      </c>
      <c r="I423" s="200" t="s">
        <v>727</v>
      </c>
      <c r="J423" s="200" t="s">
        <v>4366</v>
      </c>
      <c r="K423" s="200" t="s">
        <v>1730</v>
      </c>
      <c r="L423" s="200" t="s">
        <v>4744</v>
      </c>
      <c r="M423" s="200" t="s">
        <v>1730</v>
      </c>
      <c r="N423" s="200" t="s">
        <v>6942</v>
      </c>
      <c r="O423" s="200" t="s">
        <v>4744</v>
      </c>
      <c r="P423" s="200" t="s">
        <v>6187</v>
      </c>
    </row>
    <row r="424" spans="1:16" outlineLevel="1">
      <c r="A424" s="216" t="s">
        <v>2942</v>
      </c>
      <c r="D424" s="219" t="str">
        <f t="shared" si="7"/>
        <v>Упаковка - EMB_001</v>
      </c>
      <c r="G424" s="200" t="s">
        <v>1024</v>
      </c>
      <c r="H424" s="200" t="s">
        <v>4745</v>
      </c>
      <c r="I424" s="200" t="s">
        <v>728</v>
      </c>
      <c r="J424" s="200" t="s">
        <v>4367</v>
      </c>
      <c r="K424" s="200" t="s">
        <v>1731</v>
      </c>
      <c r="L424" s="200" t="s">
        <v>4745</v>
      </c>
      <c r="M424" s="200" t="s">
        <v>1731</v>
      </c>
      <c r="N424" s="200" t="s">
        <v>6943</v>
      </c>
      <c r="O424" s="200" t="s">
        <v>4745</v>
      </c>
      <c r="P424" s="200" t="s">
        <v>6188</v>
      </c>
    </row>
    <row r="425" spans="1:16" outlineLevel="1">
      <c r="A425" s="216" t="s">
        <v>2942</v>
      </c>
      <c r="D425" s="219" t="str">
        <f t="shared" si="7"/>
        <v>Короткое наименование</v>
      </c>
      <c r="G425" s="200" t="s">
        <v>160</v>
      </c>
      <c r="H425" s="200" t="s">
        <v>4667</v>
      </c>
      <c r="I425" s="200" t="s">
        <v>729</v>
      </c>
      <c r="J425" s="200" t="s">
        <v>4368</v>
      </c>
      <c r="K425" s="200" t="s">
        <v>1732</v>
      </c>
      <c r="L425" s="200" t="s">
        <v>114</v>
      </c>
      <c r="M425" s="200" t="s">
        <v>1732</v>
      </c>
      <c r="N425" s="200" t="s">
        <v>6944</v>
      </c>
      <c r="O425" s="200" t="s">
        <v>4667</v>
      </c>
      <c r="P425" s="200" t="s">
        <v>6189</v>
      </c>
    </row>
    <row r="426" spans="1:16" outlineLevel="1">
      <c r="A426" s="216" t="s">
        <v>2942</v>
      </c>
      <c r="D426" s="219" t="str">
        <f t="shared" si="7"/>
        <v>Литейная форма пластиковой инъекции</v>
      </c>
      <c r="G426" s="200" t="s">
        <v>3624</v>
      </c>
      <c r="H426" s="200" t="s">
        <v>4668</v>
      </c>
      <c r="I426" s="200" t="s">
        <v>730</v>
      </c>
      <c r="J426" s="200" t="s">
        <v>4369</v>
      </c>
      <c r="K426" s="200" t="s">
        <v>3067</v>
      </c>
      <c r="L426" s="200" t="s">
        <v>4668</v>
      </c>
      <c r="M426" s="200" t="s">
        <v>3067</v>
      </c>
      <c r="N426" s="200" t="s">
        <v>6945</v>
      </c>
      <c r="O426" s="200" t="s">
        <v>4668</v>
      </c>
      <c r="P426" s="200" t="s">
        <v>6190</v>
      </c>
    </row>
    <row r="427" spans="1:16" outlineLevel="1">
      <c r="A427" s="216" t="s">
        <v>2942</v>
      </c>
      <c r="D427" s="219" t="str">
        <f t="shared" si="7"/>
        <v>Литейная форма текстильного формования</v>
      </c>
      <c r="G427" s="201" t="s">
        <v>3628</v>
      </c>
      <c r="H427" s="201" t="s">
        <v>4669</v>
      </c>
      <c r="I427" s="201" t="s">
        <v>731</v>
      </c>
      <c r="J427" s="201" t="s">
        <v>4370</v>
      </c>
      <c r="K427" s="201" t="s">
        <v>3068</v>
      </c>
      <c r="L427" s="201" t="s">
        <v>4669</v>
      </c>
      <c r="M427" s="201" t="s">
        <v>3068</v>
      </c>
      <c r="N427" s="201" t="s">
        <v>6946</v>
      </c>
      <c r="O427" s="201" t="s">
        <v>4669</v>
      </c>
      <c r="P427" s="201" t="s">
        <v>6191</v>
      </c>
    </row>
    <row r="428" spans="1:16" outlineLevel="1">
      <c r="A428" s="216" t="s">
        <v>2942</v>
      </c>
      <c r="D428" s="219" t="str">
        <f t="shared" si="7"/>
        <v>Литейная форма для двухкомпонентного литья</v>
      </c>
      <c r="G428" s="200" t="s">
        <v>4081</v>
      </c>
      <c r="H428" s="200" t="s">
        <v>4670</v>
      </c>
      <c r="I428" s="200" t="s">
        <v>732</v>
      </c>
      <c r="J428" s="200" t="s">
        <v>4371</v>
      </c>
      <c r="K428" s="200" t="s">
        <v>3069</v>
      </c>
      <c r="L428" s="200" t="s">
        <v>4670</v>
      </c>
      <c r="M428" s="200" t="s">
        <v>3069</v>
      </c>
      <c r="N428" s="200" t="s">
        <v>6947</v>
      </c>
      <c r="O428" s="200" t="s">
        <v>4670</v>
      </c>
      <c r="P428" s="200" t="s">
        <v>6192</v>
      </c>
    </row>
    <row r="429" spans="1:16" outlineLevel="1">
      <c r="A429" s="216" t="s">
        <v>2942</v>
      </c>
      <c r="D429" s="219" t="str">
        <f t="shared" si="7"/>
        <v>Литейная форма для трехкомпонентного литья</v>
      </c>
      <c r="G429" s="200" t="s">
        <v>3200</v>
      </c>
      <c r="H429" s="200" t="s">
        <v>4671</v>
      </c>
      <c r="I429" s="200" t="s">
        <v>733</v>
      </c>
      <c r="J429" s="200" t="s">
        <v>3488</v>
      </c>
      <c r="K429" s="200" t="s">
        <v>3070</v>
      </c>
      <c r="L429" s="200" t="s">
        <v>4671</v>
      </c>
      <c r="M429" s="200" t="s">
        <v>3070</v>
      </c>
      <c r="N429" s="200" t="s">
        <v>6948</v>
      </c>
      <c r="O429" s="200" t="s">
        <v>4671</v>
      </c>
      <c r="P429" s="200" t="s">
        <v>6193</v>
      </c>
    </row>
    <row r="430" spans="1:16" outlineLevel="1">
      <c r="A430" s="216" t="s">
        <v>2942</v>
      </c>
      <c r="D430" s="219" t="str">
        <f t="shared" si="7"/>
        <v>Литейная форма для инкапсуляции вставок</v>
      </c>
      <c r="G430" s="200" t="s">
        <v>3124</v>
      </c>
      <c r="H430" s="200" t="s">
        <v>2385</v>
      </c>
      <c r="I430" s="200" t="s">
        <v>734</v>
      </c>
      <c r="J430" s="200" t="s">
        <v>3457</v>
      </c>
      <c r="K430" s="200" t="s">
        <v>3071</v>
      </c>
      <c r="L430" s="200" t="s">
        <v>2385</v>
      </c>
      <c r="M430" s="200" t="s">
        <v>3071</v>
      </c>
      <c r="N430" s="200" t="s">
        <v>6949</v>
      </c>
      <c r="O430" s="200" t="s">
        <v>2385</v>
      </c>
      <c r="P430" s="200" t="s">
        <v>6194</v>
      </c>
    </row>
    <row r="431" spans="1:16" outlineLevel="1">
      <c r="A431" s="216" t="s">
        <v>2942</v>
      </c>
      <c r="D431" s="219" t="str">
        <f t="shared" si="7"/>
        <v>Литейная форма для выдувки</v>
      </c>
      <c r="G431" s="200" t="s">
        <v>355</v>
      </c>
      <c r="H431" s="200" t="s">
        <v>2386</v>
      </c>
      <c r="I431" s="200" t="s">
        <v>735</v>
      </c>
      <c r="J431" s="200" t="s">
        <v>3458</v>
      </c>
      <c r="K431" s="200" t="s">
        <v>3072</v>
      </c>
      <c r="L431" s="200" t="s">
        <v>2386</v>
      </c>
      <c r="M431" s="200" t="s">
        <v>3072</v>
      </c>
      <c r="N431" s="200" t="s">
        <v>6950</v>
      </c>
      <c r="O431" s="200" t="s">
        <v>2386</v>
      </c>
      <c r="P431" s="200" t="s">
        <v>6195</v>
      </c>
    </row>
    <row r="432" spans="1:16" outlineLevel="1">
      <c r="A432" s="216" t="s">
        <v>2942</v>
      </c>
      <c r="D432" s="219" t="str">
        <f t="shared" si="7"/>
        <v>Литейная форма для термостойких материалов SMC/BMC</v>
      </c>
      <c r="G432" s="200" t="s">
        <v>359</v>
      </c>
      <c r="H432" s="200" t="s">
        <v>2387</v>
      </c>
      <c r="I432" s="200" t="s">
        <v>736</v>
      </c>
      <c r="J432" s="200" t="s">
        <v>3459</v>
      </c>
      <c r="K432" s="200" t="s">
        <v>3073</v>
      </c>
      <c r="L432" s="200" t="s">
        <v>2387</v>
      </c>
      <c r="M432" s="200" t="s">
        <v>3073</v>
      </c>
      <c r="N432" s="200" t="s">
        <v>6951</v>
      </c>
      <c r="O432" s="200" t="s">
        <v>2387</v>
      </c>
      <c r="P432" s="200" t="s">
        <v>3073</v>
      </c>
    </row>
    <row r="433" spans="1:16" outlineLevel="1">
      <c r="A433" s="216" t="s">
        <v>2942</v>
      </c>
      <c r="D433" s="219" t="str">
        <f t="shared" si="7"/>
        <v>Литейная форма для эластомеров</v>
      </c>
      <c r="G433" s="200" t="s">
        <v>2738</v>
      </c>
      <c r="H433" s="200" t="s">
        <v>2388</v>
      </c>
      <c r="I433" s="200" t="s">
        <v>737</v>
      </c>
      <c r="J433" s="200" t="s">
        <v>2852</v>
      </c>
      <c r="K433" s="200" t="s">
        <v>3074</v>
      </c>
      <c r="L433" s="200" t="s">
        <v>2388</v>
      </c>
      <c r="M433" s="200" t="s">
        <v>3074</v>
      </c>
      <c r="N433" s="200" t="s">
        <v>6952</v>
      </c>
      <c r="O433" s="200" t="s">
        <v>2388</v>
      </c>
      <c r="P433" s="200" t="s">
        <v>6196</v>
      </c>
    </row>
    <row r="434" spans="1:16" outlineLevel="1">
      <c r="A434" s="216" t="s">
        <v>2942</v>
      </c>
      <c r="D434" s="219" t="str">
        <f t="shared" si="7"/>
        <v>Литейная форма для этажной стопочной формовки</v>
      </c>
      <c r="G434" s="200" t="s">
        <v>2742</v>
      </c>
      <c r="H434" s="200" t="s">
        <v>2389</v>
      </c>
      <c r="I434" s="200" t="s">
        <v>738</v>
      </c>
      <c r="J434" s="200" t="s">
        <v>2853</v>
      </c>
      <c r="K434" s="200" t="s">
        <v>3075</v>
      </c>
      <c r="L434" s="200" t="s">
        <v>2389</v>
      </c>
      <c r="M434" s="200" t="s">
        <v>3075</v>
      </c>
      <c r="N434" s="200" t="s">
        <v>6953</v>
      </c>
      <c r="O434" s="200" t="s">
        <v>2389</v>
      </c>
      <c r="P434" s="200" t="s">
        <v>6197</v>
      </c>
    </row>
    <row r="435" spans="1:16" outlineLevel="1">
      <c r="A435" s="216" t="s">
        <v>2942</v>
      </c>
      <c r="D435" s="219" t="str">
        <f t="shared" si="7"/>
        <v>Форма для литья с применением газа</v>
      </c>
      <c r="G435" s="200" t="s">
        <v>3585</v>
      </c>
      <c r="H435" s="200" t="s">
        <v>2391</v>
      </c>
      <c r="I435" s="200" t="s">
        <v>739</v>
      </c>
      <c r="J435" s="200" t="s">
        <v>2854</v>
      </c>
      <c r="K435" s="200" t="s">
        <v>3076</v>
      </c>
      <c r="L435" s="200" t="s">
        <v>2391</v>
      </c>
      <c r="M435" s="200" t="s">
        <v>3076</v>
      </c>
      <c r="N435" s="200" t="s">
        <v>6954</v>
      </c>
      <c r="O435" s="200" t="s">
        <v>2391</v>
      </c>
      <c r="P435" s="200" t="s">
        <v>6198</v>
      </c>
    </row>
    <row r="436" spans="1:16" outlineLevel="1">
      <c r="A436" s="216" t="s">
        <v>2942</v>
      </c>
      <c r="D436" s="219" t="str">
        <f t="shared" si="7"/>
        <v>Вращающаяся литейная форма</v>
      </c>
      <c r="G436" s="200" t="s">
        <v>3522</v>
      </c>
      <c r="H436" s="200" t="s">
        <v>2392</v>
      </c>
      <c r="I436" s="200" t="s">
        <v>740</v>
      </c>
      <c r="J436" s="200" t="s">
        <v>2855</v>
      </c>
      <c r="K436" s="200" t="s">
        <v>3077</v>
      </c>
      <c r="L436" s="200" t="s">
        <v>2392</v>
      </c>
      <c r="M436" s="200" t="s">
        <v>3077</v>
      </c>
      <c r="N436" s="200" t="s">
        <v>6955</v>
      </c>
      <c r="O436" s="200" t="s">
        <v>2392</v>
      </c>
      <c r="P436" s="200" t="s">
        <v>6199</v>
      </c>
    </row>
    <row r="437" spans="1:16" outlineLevel="1">
      <c r="A437" s="216" t="s">
        <v>2942</v>
      </c>
      <c r="D437" s="219" t="str">
        <f t="shared" si="7"/>
        <v>Литейная форма для силикона/резины</v>
      </c>
      <c r="G437" s="200" t="s">
        <v>3526</v>
      </c>
      <c r="H437" s="200" t="s">
        <v>2393</v>
      </c>
      <c r="I437" s="200" t="s">
        <v>741</v>
      </c>
      <c r="J437" s="200" t="s">
        <v>2856</v>
      </c>
      <c r="K437" s="200" t="s">
        <v>3078</v>
      </c>
      <c r="L437" s="200" t="s">
        <v>2393</v>
      </c>
      <c r="M437" s="200" t="s">
        <v>3078</v>
      </c>
      <c r="N437" s="200" t="s">
        <v>6956</v>
      </c>
      <c r="O437" s="200" t="s">
        <v>2393</v>
      </c>
      <c r="P437" s="200" t="s">
        <v>6200</v>
      </c>
    </row>
    <row r="438" spans="1:16" outlineLevel="1">
      <c r="A438" s="216" t="s">
        <v>2942</v>
      </c>
      <c r="D438" s="219" t="str">
        <f t="shared" si="7"/>
        <v>Литейная форма для пенополистирола</v>
      </c>
      <c r="G438" s="200" t="s">
        <v>3530</v>
      </c>
      <c r="H438" s="200" t="s">
        <v>2394</v>
      </c>
      <c r="I438" s="200" t="s">
        <v>742</v>
      </c>
      <c r="J438" s="200" t="s">
        <v>2857</v>
      </c>
      <c r="K438" s="200" t="s">
        <v>3079</v>
      </c>
      <c r="L438" s="200" t="s">
        <v>2394</v>
      </c>
      <c r="M438" s="200" t="s">
        <v>3079</v>
      </c>
      <c r="N438" s="200" t="s">
        <v>6957</v>
      </c>
      <c r="O438" s="200" t="s">
        <v>2394</v>
      </c>
      <c r="P438" s="200" t="s">
        <v>6201</v>
      </c>
    </row>
    <row r="439" spans="1:16" outlineLevel="1">
      <c r="A439" s="216" t="s">
        <v>2942</v>
      </c>
      <c r="D439" s="219" t="str">
        <f t="shared" si="7"/>
        <v>Литейная форма для пены</v>
      </c>
      <c r="G439" s="200" t="s">
        <v>3534</v>
      </c>
      <c r="H439" s="200" t="s">
        <v>2395</v>
      </c>
      <c r="I439" s="200" t="s">
        <v>743</v>
      </c>
      <c r="J439" s="200" t="s">
        <v>3049</v>
      </c>
      <c r="K439" s="200" t="s">
        <v>3080</v>
      </c>
      <c r="L439" s="200" t="s">
        <v>2395</v>
      </c>
      <c r="M439" s="200" t="s">
        <v>3080</v>
      </c>
      <c r="N439" s="200" t="s">
        <v>6958</v>
      </c>
      <c r="O439" s="200" t="s">
        <v>2395</v>
      </c>
      <c r="P439" s="200" t="s">
        <v>6202</v>
      </c>
    </row>
    <row r="440" spans="1:16" outlineLevel="1">
      <c r="A440" s="216" t="s">
        <v>2942</v>
      </c>
      <c r="D440" s="219" t="str">
        <f t="shared" si="7"/>
        <v>Экстризионный штамп</v>
      </c>
      <c r="G440" s="200" t="s">
        <v>3538</v>
      </c>
      <c r="H440" s="200" t="s">
        <v>2396</v>
      </c>
      <c r="I440" s="200" t="s">
        <v>3833</v>
      </c>
      <c r="J440" s="200" t="s">
        <v>3050</v>
      </c>
      <c r="K440" s="200" t="s">
        <v>3081</v>
      </c>
      <c r="L440" s="200" t="s">
        <v>2396</v>
      </c>
      <c r="M440" s="200" t="s">
        <v>3081</v>
      </c>
      <c r="N440" s="200" t="s">
        <v>6959</v>
      </c>
      <c r="O440" s="200" t="s">
        <v>2396</v>
      </c>
      <c r="P440" s="200" t="s">
        <v>6203</v>
      </c>
    </row>
    <row r="441" spans="1:16" outlineLevel="1">
      <c r="A441" s="216" t="s">
        <v>2942</v>
      </c>
      <c r="D441" s="219" t="str">
        <f t="shared" si="7"/>
        <v>Ко-экструзионный штамп</v>
      </c>
      <c r="G441" s="200" t="s">
        <v>3542</v>
      </c>
      <c r="H441" s="200" t="s">
        <v>2397</v>
      </c>
      <c r="I441" s="200" t="s">
        <v>3834</v>
      </c>
      <c r="J441" s="200" t="s">
        <v>3051</v>
      </c>
      <c r="K441" s="200" t="s">
        <v>3082</v>
      </c>
      <c r="L441" s="200" t="s">
        <v>2397</v>
      </c>
      <c r="M441" s="200" t="s">
        <v>3082</v>
      </c>
      <c r="N441" s="200" t="s">
        <v>6960</v>
      </c>
      <c r="O441" s="200" t="s">
        <v>2397</v>
      </c>
      <c r="P441" s="200" t="s">
        <v>6204</v>
      </c>
    </row>
    <row r="442" spans="1:16" outlineLevel="1">
      <c r="A442" s="216" t="s">
        <v>2942</v>
      </c>
      <c r="D442" s="219" t="str">
        <f t="shared" si="7"/>
        <v>Шаблон для порошковой смеси</v>
      </c>
      <c r="G442" s="200" t="s">
        <v>3545</v>
      </c>
      <c r="H442" s="200" t="s">
        <v>2398</v>
      </c>
      <c r="I442" s="200" t="s">
        <v>3835</v>
      </c>
      <c r="J442" s="200" t="s">
        <v>3052</v>
      </c>
      <c r="K442" s="200" t="s">
        <v>3083</v>
      </c>
      <c r="L442" s="200" t="s">
        <v>2398</v>
      </c>
      <c r="M442" s="200" t="s">
        <v>3083</v>
      </c>
      <c r="N442" s="200" t="s">
        <v>6961</v>
      </c>
      <c r="O442" s="200" t="s">
        <v>2398</v>
      </c>
      <c r="P442" s="200" t="s">
        <v>3083</v>
      </c>
    </row>
    <row r="443" spans="1:16" outlineLevel="1">
      <c r="A443" s="216" t="s">
        <v>2942</v>
      </c>
      <c r="D443" s="219" t="str">
        <f t="shared" si="7"/>
        <v>Литейная форма для порошковой смеси</v>
      </c>
      <c r="G443" s="200" t="s">
        <v>3548</v>
      </c>
      <c r="H443" s="200" t="s">
        <v>2399</v>
      </c>
      <c r="I443" s="200" t="s">
        <v>3836</v>
      </c>
      <c r="J443" s="200" t="s">
        <v>3053</v>
      </c>
      <c r="K443" s="200" t="s">
        <v>3084</v>
      </c>
      <c r="L443" s="200" t="s">
        <v>2399</v>
      </c>
      <c r="M443" s="200" t="s">
        <v>3084</v>
      </c>
      <c r="N443" s="200" t="s">
        <v>6962</v>
      </c>
      <c r="O443" s="200" t="s">
        <v>2399</v>
      </c>
      <c r="P443" s="200" t="s">
        <v>3084</v>
      </c>
    </row>
    <row r="444" spans="1:16" outlineLevel="1">
      <c r="A444" s="216" t="s">
        <v>2942</v>
      </c>
      <c r="D444" s="219" t="str">
        <f t="shared" si="7"/>
        <v>Рамка для порошковой смеси</v>
      </c>
      <c r="G444" s="200" t="s">
        <v>4951</v>
      </c>
      <c r="H444" s="200" t="s">
        <v>329</v>
      </c>
      <c r="I444" s="200" t="s">
        <v>3837</v>
      </c>
      <c r="J444" s="200" t="s">
        <v>3054</v>
      </c>
      <c r="K444" s="200" t="s">
        <v>3085</v>
      </c>
      <c r="L444" s="200" t="s">
        <v>329</v>
      </c>
      <c r="M444" s="200" t="s">
        <v>3085</v>
      </c>
      <c r="N444" s="200" t="s">
        <v>6963</v>
      </c>
      <c r="O444" s="200" t="s">
        <v>329</v>
      </c>
      <c r="P444" s="200" t="s">
        <v>3085</v>
      </c>
    </row>
    <row r="445" spans="1:16" outlineLevel="1">
      <c r="A445" s="216" t="s">
        <v>2942</v>
      </c>
      <c r="D445" s="219" t="str">
        <f t="shared" si="7"/>
        <v>Резервуар подачи порошковой смеси</v>
      </c>
      <c r="G445" s="200" t="s">
        <v>2999</v>
      </c>
      <c r="H445" s="200" t="s">
        <v>330</v>
      </c>
      <c r="I445" s="200" t="s">
        <v>3838</v>
      </c>
      <c r="J445" s="200" t="s">
        <v>3055</v>
      </c>
      <c r="K445" s="200" t="s">
        <v>3086</v>
      </c>
      <c r="L445" s="200" t="s">
        <v>330</v>
      </c>
      <c r="M445" s="200" t="s">
        <v>3086</v>
      </c>
      <c r="N445" s="200" t="s">
        <v>6964</v>
      </c>
      <c r="O445" s="200" t="s">
        <v>330</v>
      </c>
      <c r="P445" s="200" t="s">
        <v>3086</v>
      </c>
    </row>
    <row r="446" spans="1:16" outlineLevel="1">
      <c r="A446" s="216" t="s">
        <v>2942</v>
      </c>
      <c r="D446" s="219" t="str">
        <f t="shared" si="7"/>
        <v>Компрессионная литейная форма для композитных материалов</v>
      </c>
      <c r="G446" s="200" t="s">
        <v>2811</v>
      </c>
      <c r="H446" s="200" t="s">
        <v>3260</v>
      </c>
      <c r="I446" s="200" t="s">
        <v>3839</v>
      </c>
      <c r="J446" s="200" t="s">
        <v>4302</v>
      </c>
      <c r="K446" s="200" t="s">
        <v>3003</v>
      </c>
      <c r="L446" s="200" t="s">
        <v>3260</v>
      </c>
      <c r="M446" s="200" t="s">
        <v>3003</v>
      </c>
      <c r="N446" s="200" t="s">
        <v>6965</v>
      </c>
      <c r="O446" s="200" t="s">
        <v>3260</v>
      </c>
      <c r="P446" s="200" t="s">
        <v>6205</v>
      </c>
    </row>
    <row r="447" spans="1:16" outlineLevel="1">
      <c r="A447" s="216" t="s">
        <v>2942</v>
      </c>
      <c r="D447" s="219" t="str">
        <f t="shared" si="7"/>
        <v>Термоформовочная пресс-форма для текстиля/ПВХ/кожи</v>
      </c>
      <c r="G447" s="200" t="s">
        <v>3322</v>
      </c>
      <c r="H447" s="200" t="s">
        <v>3244</v>
      </c>
      <c r="I447" s="200" t="s">
        <v>3840</v>
      </c>
      <c r="J447" s="200" t="s">
        <v>4303</v>
      </c>
      <c r="K447" s="200" t="s">
        <v>3004</v>
      </c>
      <c r="L447" s="200" t="s">
        <v>3244</v>
      </c>
      <c r="M447" s="200" t="s">
        <v>3004</v>
      </c>
      <c r="N447" s="200" t="s">
        <v>6966</v>
      </c>
      <c r="O447" s="200" t="s">
        <v>3244</v>
      </c>
      <c r="P447" s="200" t="s">
        <v>6206</v>
      </c>
    </row>
    <row r="448" spans="1:16" outlineLevel="1">
      <c r="A448" s="216" t="s">
        <v>2942</v>
      </c>
      <c r="D448" s="219" t="str">
        <f t="shared" si="7"/>
        <v>Термоформовочная пресс-форма для стекла</v>
      </c>
      <c r="G448" s="200" t="s">
        <v>3255</v>
      </c>
      <c r="H448" s="200" t="s">
        <v>3245</v>
      </c>
      <c r="I448" s="200" t="s">
        <v>3841</v>
      </c>
      <c r="J448" s="200" t="s">
        <v>4304</v>
      </c>
      <c r="K448" s="200" t="s">
        <v>3304</v>
      </c>
      <c r="L448" s="200" t="s">
        <v>3245</v>
      </c>
      <c r="M448" s="200" t="s">
        <v>3304</v>
      </c>
      <c r="N448" s="200" t="s">
        <v>6967</v>
      </c>
      <c r="O448" s="200" t="s">
        <v>3245</v>
      </c>
      <c r="P448" s="200" t="s">
        <v>6207</v>
      </c>
    </row>
    <row r="449" spans="1:16" outlineLevel="1">
      <c r="A449" s="216" t="s">
        <v>2942</v>
      </c>
      <c r="D449" s="219" t="str">
        <f t="shared" si="7"/>
        <v>Оправа для гибки шлангов/трубок</v>
      </c>
      <c r="G449" s="200" t="s">
        <v>3258</v>
      </c>
      <c r="H449" s="200" t="s">
        <v>3246</v>
      </c>
      <c r="I449" s="200" t="s">
        <v>3842</v>
      </c>
      <c r="J449" s="200" t="s">
        <v>4305</v>
      </c>
      <c r="K449" s="200" t="s">
        <v>3715</v>
      </c>
      <c r="L449" s="200" t="s">
        <v>3246</v>
      </c>
      <c r="M449" s="200" t="s">
        <v>3715</v>
      </c>
      <c r="N449" s="200" t="s">
        <v>6968</v>
      </c>
      <c r="O449" s="200" t="s">
        <v>3246</v>
      </c>
      <c r="P449" s="200" t="s">
        <v>6208</v>
      </c>
    </row>
    <row r="450" spans="1:16" outlineLevel="1">
      <c r="A450" s="216" t="s">
        <v>2942</v>
      </c>
      <c r="D450" s="219" t="str">
        <f t="shared" si="7"/>
        <v>Инструмент для формовки шлангов/трубок</v>
      </c>
      <c r="G450" s="200" t="s">
        <v>4324</v>
      </c>
      <c r="H450" s="200" t="s">
        <v>3247</v>
      </c>
      <c r="I450" s="200" t="s">
        <v>3843</v>
      </c>
      <c r="J450" s="200" t="s">
        <v>1855</v>
      </c>
      <c r="K450" s="200" t="s">
        <v>3716</v>
      </c>
      <c r="L450" s="200" t="s">
        <v>3247</v>
      </c>
      <c r="M450" s="200" t="s">
        <v>3716</v>
      </c>
      <c r="N450" s="200" t="s">
        <v>6969</v>
      </c>
      <c r="O450" s="200" t="s">
        <v>3247</v>
      </c>
      <c r="P450" s="200" t="s">
        <v>6209</v>
      </c>
    </row>
    <row r="451" spans="1:16" outlineLevel="1">
      <c r="A451" s="216" t="s">
        <v>2942</v>
      </c>
      <c r="D451" s="219" t="str">
        <f t="shared" si="7"/>
        <v>Штамп для литья под высоким давлением</v>
      </c>
      <c r="G451" s="200" t="s">
        <v>4327</v>
      </c>
      <c r="H451" s="200" t="s">
        <v>4066</v>
      </c>
      <c r="I451" s="200" t="s">
        <v>3844</v>
      </c>
      <c r="J451" s="200" t="s">
        <v>1856</v>
      </c>
      <c r="K451" s="200" t="s">
        <v>3717</v>
      </c>
      <c r="L451" s="200" t="s">
        <v>4066</v>
      </c>
      <c r="M451" s="200" t="s">
        <v>3717</v>
      </c>
      <c r="N451" s="200" t="s">
        <v>6970</v>
      </c>
      <c r="O451" s="200" t="s">
        <v>4066</v>
      </c>
      <c r="P451" s="200" t="s">
        <v>6210</v>
      </c>
    </row>
    <row r="452" spans="1:16" outlineLevel="1">
      <c r="A452" s="216" t="s">
        <v>2942</v>
      </c>
      <c r="D452" s="219" t="str">
        <f t="shared" si="7"/>
        <v>Штамп для литья под низким давлением</v>
      </c>
      <c r="G452" s="200" t="s">
        <v>1002</v>
      </c>
      <c r="H452" s="200" t="s">
        <v>2290</v>
      </c>
      <c r="I452" s="200" t="s">
        <v>3845</v>
      </c>
      <c r="J452" s="200" t="s">
        <v>1210</v>
      </c>
      <c r="K452" s="200" t="s">
        <v>3718</v>
      </c>
      <c r="L452" s="200" t="s">
        <v>2290</v>
      </c>
      <c r="M452" s="200" t="s">
        <v>3718</v>
      </c>
      <c r="N452" s="200" t="s">
        <v>6971</v>
      </c>
      <c r="O452" s="200" t="s">
        <v>2290</v>
      </c>
      <c r="P452" s="200" t="s">
        <v>6210</v>
      </c>
    </row>
    <row r="453" spans="1:16" outlineLevel="1">
      <c r="A453" s="216" t="s">
        <v>2942</v>
      </c>
      <c r="D453" s="219" t="str">
        <f t="shared" si="7"/>
        <v>Литейная форма гравитационного литья</v>
      </c>
      <c r="G453" s="200" t="s">
        <v>1005</v>
      </c>
      <c r="H453" s="200" t="s">
        <v>2291</v>
      </c>
      <c r="I453" s="200" t="s">
        <v>3846</v>
      </c>
      <c r="J453" s="200" t="s">
        <v>2097</v>
      </c>
      <c r="K453" s="200" t="s">
        <v>3719</v>
      </c>
      <c r="L453" s="200" t="s">
        <v>2291</v>
      </c>
      <c r="M453" s="200" t="s">
        <v>3719</v>
      </c>
      <c r="N453" s="200" t="s">
        <v>6972</v>
      </c>
      <c r="O453" s="200" t="s">
        <v>2291</v>
      </c>
      <c r="P453" s="200" t="s">
        <v>6211</v>
      </c>
    </row>
    <row r="454" spans="1:16" outlineLevel="1">
      <c r="A454" s="216" t="s">
        <v>2942</v>
      </c>
      <c r="D454" s="219" t="str">
        <f t="shared" si="7"/>
        <v>Штамп центробежного литья</v>
      </c>
      <c r="G454" s="200" t="s">
        <v>2604</v>
      </c>
      <c r="H454" s="200" t="s">
        <v>2875</v>
      </c>
      <c r="I454" s="200" t="s">
        <v>3847</v>
      </c>
      <c r="J454" s="200" t="s">
        <v>1211</v>
      </c>
      <c r="K454" s="200" t="s">
        <v>3720</v>
      </c>
      <c r="L454" s="200" t="s">
        <v>2875</v>
      </c>
      <c r="M454" s="200" t="s">
        <v>3720</v>
      </c>
      <c r="N454" s="200" t="s">
        <v>6973</v>
      </c>
      <c r="O454" s="200" t="s">
        <v>2875</v>
      </c>
      <c r="P454" s="200" t="s">
        <v>6212</v>
      </c>
    </row>
    <row r="455" spans="1:16" outlineLevel="1">
      <c r="A455" s="216" t="s">
        <v>2942</v>
      </c>
      <c r="D455" s="219" t="str">
        <f t="shared" si="7"/>
        <v>Холодная камера для литья</v>
      </c>
      <c r="G455" s="200" t="s">
        <v>2607</v>
      </c>
      <c r="H455" s="200" t="s">
        <v>2876</v>
      </c>
      <c r="I455" s="200" t="s">
        <v>3848</v>
      </c>
      <c r="J455" s="200" t="s">
        <v>1261</v>
      </c>
      <c r="K455" s="200" t="s">
        <v>3721</v>
      </c>
      <c r="L455" s="200" t="s">
        <v>2876</v>
      </c>
      <c r="M455" s="200" t="s">
        <v>3721</v>
      </c>
      <c r="N455" s="200" t="s">
        <v>6974</v>
      </c>
      <c r="O455" s="200" t="s">
        <v>2876</v>
      </c>
      <c r="P455" s="200" t="s">
        <v>6213</v>
      </c>
    </row>
    <row r="456" spans="1:16" outlineLevel="1">
      <c r="A456" s="216" t="s">
        <v>2942</v>
      </c>
      <c r="D456" s="219" t="str">
        <f t="shared" si="7"/>
        <v>Горячая камеря для литья</v>
      </c>
      <c r="G456" s="200" t="s">
        <v>3012</v>
      </c>
      <c r="H456" s="200" t="s">
        <v>2877</v>
      </c>
      <c r="I456" s="200" t="s">
        <v>3849</v>
      </c>
      <c r="J456" s="200" t="s">
        <v>1262</v>
      </c>
      <c r="K456" s="200" t="s">
        <v>3722</v>
      </c>
      <c r="L456" s="200" t="s">
        <v>2877</v>
      </c>
      <c r="M456" s="200" t="s">
        <v>3722</v>
      </c>
      <c r="N456" s="200" t="s">
        <v>6975</v>
      </c>
      <c r="O456" s="200" t="s">
        <v>2877</v>
      </c>
      <c r="P456" s="200" t="s">
        <v>6214</v>
      </c>
    </row>
    <row r="457" spans="1:16" outlineLevel="1">
      <c r="A457" s="216" t="s">
        <v>2942</v>
      </c>
      <c r="D457" s="219" t="str">
        <f t="shared" si="7"/>
        <v>Пластина для литья песка</v>
      </c>
      <c r="G457" s="200" t="s">
        <v>3636</v>
      </c>
      <c r="H457" s="200" t="s">
        <v>2878</v>
      </c>
      <c r="I457" s="200" t="s">
        <v>3850</v>
      </c>
      <c r="J457" s="200" t="s">
        <v>1263</v>
      </c>
      <c r="K457" s="200" t="s">
        <v>3723</v>
      </c>
      <c r="L457" s="200" t="s">
        <v>2878</v>
      </c>
      <c r="M457" s="200" t="s">
        <v>3723</v>
      </c>
      <c r="N457" s="200" t="s">
        <v>6976</v>
      </c>
      <c r="O457" s="200" t="s">
        <v>2878</v>
      </c>
      <c r="P457" s="200" t="s">
        <v>6215</v>
      </c>
    </row>
    <row r="458" spans="1:16" outlineLevel="1">
      <c r="A458" s="216" t="s">
        <v>2942</v>
      </c>
      <c r="D458" s="219" t="str">
        <f t="shared" si="7"/>
        <v>Модель пресс-формы для литья воска</v>
      </c>
      <c r="G458" s="200" t="s">
        <v>2471</v>
      </c>
      <c r="H458" s="200" t="s">
        <v>2879</v>
      </c>
      <c r="I458" s="200" t="s">
        <v>3851</v>
      </c>
      <c r="J458" s="200" t="s">
        <v>2102</v>
      </c>
      <c r="K458" s="200" t="s">
        <v>3724</v>
      </c>
      <c r="L458" s="200" t="s">
        <v>2879</v>
      </c>
      <c r="M458" s="200" t="s">
        <v>3724</v>
      </c>
      <c r="N458" s="200" t="s">
        <v>6977</v>
      </c>
      <c r="O458" s="200" t="s">
        <v>2879</v>
      </c>
      <c r="P458" s="200" t="s">
        <v>6216</v>
      </c>
    </row>
    <row r="459" spans="1:16" outlineLevel="1">
      <c r="A459" s="216" t="s">
        <v>2942</v>
      </c>
      <c r="D459" s="219" t="str">
        <f t="shared" si="7"/>
        <v>Модель пресс-формы для литья пены</v>
      </c>
      <c r="G459" s="200" t="s">
        <v>2474</v>
      </c>
      <c r="H459" s="200" t="s">
        <v>2880</v>
      </c>
      <c r="I459" s="200" t="s">
        <v>3852</v>
      </c>
      <c r="J459" s="200" t="s">
        <v>1264</v>
      </c>
      <c r="K459" s="200" t="s">
        <v>3725</v>
      </c>
      <c r="L459" s="200" t="s">
        <v>2880</v>
      </c>
      <c r="M459" s="200" t="s">
        <v>3725</v>
      </c>
      <c r="N459" s="200" t="s">
        <v>6978</v>
      </c>
      <c r="O459" s="200" t="s">
        <v>2880</v>
      </c>
      <c r="P459" s="200" t="s">
        <v>6217</v>
      </c>
    </row>
    <row r="460" spans="1:16" outlineLevel="1">
      <c r="A460" s="216" t="s">
        <v>2942</v>
      </c>
      <c r="D460" s="219" t="str">
        <f t="shared" si="7"/>
        <v>Инструмент сборки для воска</v>
      </c>
      <c r="G460" s="200" t="s">
        <v>3015</v>
      </c>
      <c r="H460" s="200" t="s">
        <v>1946</v>
      </c>
      <c r="I460" s="200" t="s">
        <v>3853</v>
      </c>
      <c r="J460" s="200" t="s">
        <v>1265</v>
      </c>
      <c r="K460" s="200" t="s">
        <v>3726</v>
      </c>
      <c r="L460" s="200" t="s">
        <v>1946</v>
      </c>
      <c r="M460" s="200" t="s">
        <v>3726</v>
      </c>
      <c r="N460" s="200" t="s">
        <v>6979</v>
      </c>
      <c r="O460" s="200" t="s">
        <v>1946</v>
      </c>
      <c r="P460" s="200" t="s">
        <v>6218</v>
      </c>
    </row>
    <row r="461" spans="1:16" outlineLevel="1">
      <c r="A461" s="216" t="s">
        <v>2942</v>
      </c>
      <c r="D461" s="219" t="str">
        <f t="shared" si="7"/>
        <v>Инструмент сборки для пены</v>
      </c>
      <c r="G461" s="200" t="s">
        <v>3018</v>
      </c>
      <c r="H461" s="200" t="s">
        <v>1947</v>
      </c>
      <c r="I461" s="200" t="s">
        <v>3854</v>
      </c>
      <c r="J461" s="200" t="s">
        <v>1266</v>
      </c>
      <c r="K461" s="200" t="s">
        <v>3727</v>
      </c>
      <c r="L461" s="200" t="s">
        <v>1947</v>
      </c>
      <c r="M461" s="200" t="s">
        <v>3727</v>
      </c>
      <c r="N461" s="200" t="s">
        <v>6980</v>
      </c>
      <c r="O461" s="200" t="s">
        <v>1947</v>
      </c>
      <c r="P461" s="200" t="s">
        <v>6219</v>
      </c>
    </row>
    <row r="462" spans="1:16" outlineLevel="1">
      <c r="A462" s="216" t="s">
        <v>2942</v>
      </c>
      <c r="D462" s="219" t="str">
        <f t="shared" si="7"/>
        <v>Загрузочный лоток для литьевой печати</v>
      </c>
      <c r="G462" s="200" t="s">
        <v>3713</v>
      </c>
      <c r="H462" s="200" t="s">
        <v>1948</v>
      </c>
      <c r="I462" s="200" t="s">
        <v>3855</v>
      </c>
      <c r="J462" s="200" t="s">
        <v>1267</v>
      </c>
      <c r="K462" s="200" t="s">
        <v>3324</v>
      </c>
      <c r="L462" s="200" t="s">
        <v>1948</v>
      </c>
      <c r="M462" s="200" t="s">
        <v>3324</v>
      </c>
      <c r="N462" s="200" t="s">
        <v>6981</v>
      </c>
      <c r="O462" s="200" t="s">
        <v>1948</v>
      </c>
      <c r="P462" s="200" t="s">
        <v>6220</v>
      </c>
    </row>
    <row r="463" spans="1:16" outlineLevel="1">
      <c r="A463" s="216" t="s">
        <v>2942</v>
      </c>
      <c r="D463" s="219" t="str">
        <f t="shared" si="7"/>
        <v>Инструмент для снятия песка</v>
      </c>
      <c r="G463" s="200" t="s">
        <v>3006</v>
      </c>
      <c r="H463" s="200" t="s">
        <v>1949</v>
      </c>
      <c r="I463" s="200" t="s">
        <v>3856</v>
      </c>
      <c r="J463" s="200" t="s">
        <v>1268</v>
      </c>
      <c r="K463" s="200" t="s">
        <v>3325</v>
      </c>
      <c r="L463" s="200" t="s">
        <v>1949</v>
      </c>
      <c r="M463" s="200" t="s">
        <v>3325</v>
      </c>
      <c r="N463" s="200" t="s">
        <v>6982</v>
      </c>
      <c r="O463" s="200" t="s">
        <v>1949</v>
      </c>
      <c r="P463" s="200" t="s">
        <v>6221</v>
      </c>
    </row>
    <row r="464" spans="1:16" outlineLevel="1">
      <c r="A464" s="216" t="s">
        <v>2942</v>
      </c>
      <c r="D464" s="219" t="str">
        <f t="shared" si="7"/>
        <v>Инструмент для обрезания отходов</v>
      </c>
      <c r="G464" s="200" t="s">
        <v>1791</v>
      </c>
      <c r="H464" s="200" t="s">
        <v>1950</v>
      </c>
      <c r="I464" s="200" t="s">
        <v>3857</v>
      </c>
      <c r="J464" s="200" t="s">
        <v>1269</v>
      </c>
      <c r="K464" s="200" t="s">
        <v>3326</v>
      </c>
      <c r="L464" s="200" t="s">
        <v>1950</v>
      </c>
      <c r="M464" s="200" t="s">
        <v>3326</v>
      </c>
      <c r="N464" s="200" t="s">
        <v>6983</v>
      </c>
      <c r="O464" s="200" t="s">
        <v>1950</v>
      </c>
      <c r="P464" s="200" t="s">
        <v>6222</v>
      </c>
    </row>
    <row r="465" spans="1:16" outlineLevel="1">
      <c r="A465" s="216" t="s">
        <v>2942</v>
      </c>
      <c r="D465" s="219" t="str">
        <f t="shared" si="7"/>
        <v>Штамп для прогрессивной линии</v>
      </c>
      <c r="G465" s="200" t="s">
        <v>1793</v>
      </c>
      <c r="H465" s="200" t="s">
        <v>1951</v>
      </c>
      <c r="I465" s="200" t="s">
        <v>3858</v>
      </c>
      <c r="J465" s="200" t="s">
        <v>1270</v>
      </c>
      <c r="K465" s="200" t="s">
        <v>3327</v>
      </c>
      <c r="L465" s="200" t="s">
        <v>1951</v>
      </c>
      <c r="M465" s="200" t="s">
        <v>3327</v>
      </c>
      <c r="N465" s="200" t="s">
        <v>6984</v>
      </c>
      <c r="O465" s="200" t="s">
        <v>1951</v>
      </c>
      <c r="P465" s="200" t="s">
        <v>6223</v>
      </c>
    </row>
    <row r="466" spans="1:16" outlineLevel="1">
      <c r="A466" s="216" t="s">
        <v>2942</v>
      </c>
      <c r="D466" s="219" t="str">
        <f t="shared" si="7"/>
        <v>Штамп для тандемной линии</v>
      </c>
      <c r="G466" s="200" t="s">
        <v>1795</v>
      </c>
      <c r="H466" s="200" t="s">
        <v>1952</v>
      </c>
      <c r="I466" s="200" t="s">
        <v>3859</v>
      </c>
      <c r="J466" s="200" t="s">
        <v>1271</v>
      </c>
      <c r="K466" s="200" t="s">
        <v>3328</v>
      </c>
      <c r="L466" s="200" t="s">
        <v>1952</v>
      </c>
      <c r="M466" s="200" t="s">
        <v>3328</v>
      </c>
      <c r="N466" s="200" t="s">
        <v>6985</v>
      </c>
      <c r="O466" s="200" t="s">
        <v>1952</v>
      </c>
      <c r="P466" s="200" t="s">
        <v>6224</v>
      </c>
    </row>
    <row r="467" spans="1:16" outlineLevel="1">
      <c r="A467" s="216" t="s">
        <v>2942</v>
      </c>
      <c r="D467" s="219" t="str">
        <f t="shared" si="7"/>
        <v>Штамп для трансферной линии</v>
      </c>
      <c r="G467" s="200" t="s">
        <v>2646</v>
      </c>
      <c r="H467" s="200" t="s">
        <v>1953</v>
      </c>
      <c r="I467" s="200" t="s">
        <v>3860</v>
      </c>
      <c r="J467" s="200" t="s">
        <v>1272</v>
      </c>
      <c r="K467" s="200" t="s">
        <v>3329</v>
      </c>
      <c r="L467" s="200" t="s">
        <v>1953</v>
      </c>
      <c r="M467" s="200" t="s">
        <v>3329</v>
      </c>
      <c r="N467" s="200" t="s">
        <v>6986</v>
      </c>
      <c r="O467" s="200" t="s">
        <v>1953</v>
      </c>
      <c r="P467" s="200" t="s">
        <v>6225</v>
      </c>
    </row>
    <row r="468" spans="1:16" outlineLevel="1">
      <c r="A468" s="216" t="s">
        <v>2942</v>
      </c>
      <c r="D468" s="219" t="str">
        <f t="shared" si="7"/>
        <v>Штамп горячей формовки</v>
      </c>
      <c r="G468" s="200" t="s">
        <v>4280</v>
      </c>
      <c r="H468" s="200" t="s">
        <v>2962</v>
      </c>
      <c r="I468" s="200" t="s">
        <v>3861</v>
      </c>
      <c r="J468" s="200" t="s">
        <v>1273</v>
      </c>
      <c r="K468" s="200" t="s">
        <v>3330</v>
      </c>
      <c r="L468" s="200" t="s">
        <v>2962</v>
      </c>
      <c r="M468" s="200" t="s">
        <v>3330</v>
      </c>
      <c r="N468" s="200" t="s">
        <v>6987</v>
      </c>
      <c r="O468" s="200" t="s">
        <v>2962</v>
      </c>
      <c r="P468" s="200" t="s">
        <v>6226</v>
      </c>
    </row>
    <row r="469" spans="1:16" outlineLevel="1">
      <c r="A469" s="216" t="s">
        <v>2942</v>
      </c>
      <c r="D469" s="219" t="str">
        <f t="shared" si="7"/>
        <v>Прядильно-обкатный инструмент</v>
      </c>
      <c r="G469" s="200" t="s">
        <v>1250</v>
      </c>
      <c r="H469" s="200" t="s">
        <v>2963</v>
      </c>
      <c r="I469" s="200" t="s">
        <v>3862</v>
      </c>
      <c r="J469" s="200" t="s">
        <v>1274</v>
      </c>
      <c r="K469" s="200" t="s">
        <v>3164</v>
      </c>
      <c r="L469" s="200" t="s">
        <v>2963</v>
      </c>
      <c r="M469" s="200" t="s">
        <v>3164</v>
      </c>
      <c r="N469" s="200" t="s">
        <v>6988</v>
      </c>
      <c r="O469" s="200" t="s">
        <v>2963</v>
      </c>
      <c r="P469" s="200" t="s">
        <v>6227</v>
      </c>
    </row>
    <row r="470" spans="1:16" outlineLevel="1">
      <c r="A470" s="216" t="s">
        <v>2942</v>
      </c>
      <c r="D470" s="219" t="str">
        <f t="shared" si="7"/>
        <v>Штамп для переработки металла</v>
      </c>
      <c r="G470" s="200" t="s">
        <v>1252</v>
      </c>
      <c r="H470" s="200" t="s">
        <v>2964</v>
      </c>
      <c r="I470" s="200" t="s">
        <v>3863</v>
      </c>
      <c r="J470" s="200" t="s">
        <v>1275</v>
      </c>
      <c r="K470" s="200" t="s">
        <v>3165</v>
      </c>
      <c r="L470" s="200" t="s">
        <v>2964</v>
      </c>
      <c r="M470" s="200" t="s">
        <v>3165</v>
      </c>
      <c r="N470" s="200" t="s">
        <v>6989</v>
      </c>
      <c r="O470" s="200" t="s">
        <v>2964</v>
      </c>
      <c r="P470" s="200" t="s">
        <v>6228</v>
      </c>
    </row>
    <row r="471" spans="1:16" outlineLevel="1">
      <c r="A471" s="216" t="s">
        <v>2942</v>
      </c>
      <c r="D471" s="219" t="str">
        <f t="shared" si="7"/>
        <v>Штамп гидроформовки</v>
      </c>
      <c r="G471" s="200" t="s">
        <v>4442</v>
      </c>
      <c r="H471" s="200" t="s">
        <v>2965</v>
      </c>
      <c r="I471" s="200" t="s">
        <v>3864</v>
      </c>
      <c r="J471" s="200" t="s">
        <v>1276</v>
      </c>
      <c r="K471" s="200" t="s">
        <v>3166</v>
      </c>
      <c r="L471" s="200" t="s">
        <v>2965</v>
      </c>
      <c r="M471" s="200" t="s">
        <v>3166</v>
      </c>
      <c r="N471" s="200" t="s">
        <v>6990</v>
      </c>
      <c r="O471" s="200" t="s">
        <v>2965</v>
      </c>
      <c r="P471" s="200" t="s">
        <v>6229</v>
      </c>
    </row>
    <row r="472" spans="1:16" outlineLevel="1">
      <c r="A472" s="216" t="s">
        <v>2942</v>
      </c>
      <c r="D472" s="219" t="str">
        <f t="shared" si="7"/>
        <v>Инструмент обжима</v>
      </c>
      <c r="G472" s="200" t="s">
        <v>2041</v>
      </c>
      <c r="H472" s="200" t="s">
        <v>2966</v>
      </c>
      <c r="I472" s="200" t="s">
        <v>3865</v>
      </c>
      <c r="J472" s="200" t="s">
        <v>1277</v>
      </c>
      <c r="K472" s="200" t="s">
        <v>3167</v>
      </c>
      <c r="L472" s="200" t="s">
        <v>2966</v>
      </c>
      <c r="M472" s="200" t="s">
        <v>3167</v>
      </c>
      <c r="N472" s="200" t="s">
        <v>6991</v>
      </c>
      <c r="O472" s="200" t="s">
        <v>2966</v>
      </c>
      <c r="P472" s="200" t="s">
        <v>6230</v>
      </c>
    </row>
    <row r="473" spans="1:16" outlineLevel="1">
      <c r="A473" s="216" t="s">
        <v>2942</v>
      </c>
      <c r="D473" s="219" t="str">
        <f t="shared" si="7"/>
        <v>Инструмент для резки листового металла</v>
      </c>
      <c r="G473" s="200" t="s">
        <v>4981</v>
      </c>
      <c r="H473" s="200" t="s">
        <v>2967</v>
      </c>
      <c r="I473" s="200" t="s">
        <v>3866</v>
      </c>
      <c r="J473" s="200" t="s">
        <v>1437</v>
      </c>
      <c r="K473" s="200" t="s">
        <v>3168</v>
      </c>
      <c r="L473" s="200" t="s">
        <v>2967</v>
      </c>
      <c r="M473" s="200" t="s">
        <v>3168</v>
      </c>
      <c r="N473" s="200" t="s">
        <v>6992</v>
      </c>
      <c r="O473" s="200" t="s">
        <v>2967</v>
      </c>
      <c r="P473" s="200" t="s">
        <v>6231</v>
      </c>
    </row>
    <row r="474" spans="1:16" outlineLevel="1">
      <c r="A474" s="216" t="s">
        <v>2942</v>
      </c>
      <c r="D474" s="219" t="str">
        <f t="shared" si="7"/>
        <v>Форма для запекания</v>
      </c>
      <c r="G474" s="200" t="s">
        <v>709</v>
      </c>
      <c r="H474" s="200" t="s">
        <v>3578</v>
      </c>
      <c r="I474" s="200" t="s">
        <v>3867</v>
      </c>
      <c r="J474" s="200" t="s">
        <v>1438</v>
      </c>
      <c r="K474" s="200" t="s">
        <v>1324</v>
      </c>
      <c r="L474" s="200" t="s">
        <v>3578</v>
      </c>
      <c r="M474" s="200" t="s">
        <v>1324</v>
      </c>
      <c r="N474" s="200" t="s">
        <v>6993</v>
      </c>
      <c r="O474" s="200" t="s">
        <v>3578</v>
      </c>
      <c r="P474" s="200" t="s">
        <v>6232</v>
      </c>
    </row>
    <row r="475" spans="1:16" outlineLevel="1">
      <c r="A475" s="216" t="s">
        <v>2942</v>
      </c>
      <c r="D475" s="219" t="str">
        <f t="shared" si="7"/>
        <v>Ролики для гибки трубок</v>
      </c>
      <c r="G475" s="200" t="s">
        <v>712</v>
      </c>
      <c r="H475" s="200" t="s">
        <v>1636</v>
      </c>
      <c r="I475" s="200" t="s">
        <v>3868</v>
      </c>
      <c r="J475" s="200" t="s">
        <v>1439</v>
      </c>
      <c r="K475" s="200" t="s">
        <v>1325</v>
      </c>
      <c r="L475" s="200" t="s">
        <v>1636</v>
      </c>
      <c r="M475" s="200" t="s">
        <v>1325</v>
      </c>
      <c r="N475" s="200" t="s">
        <v>6994</v>
      </c>
      <c r="O475" s="200" t="s">
        <v>1636</v>
      </c>
      <c r="P475" s="200" t="s">
        <v>6233</v>
      </c>
    </row>
    <row r="476" spans="1:16" outlineLevel="1">
      <c r="A476" s="216" t="s">
        <v>2942</v>
      </c>
      <c r="D476" s="219" t="str">
        <f t="shared" si="7"/>
        <v>Инструмент резки металла</v>
      </c>
      <c r="G476" s="200" t="s">
        <v>5050</v>
      </c>
      <c r="H476" s="200" t="s">
        <v>1637</v>
      </c>
      <c r="I476" s="200" t="s">
        <v>3869</v>
      </c>
      <c r="J476" s="200" t="s">
        <v>1440</v>
      </c>
      <c r="K476" s="200" t="s">
        <v>1326</v>
      </c>
      <c r="L476" s="200" t="s">
        <v>1637</v>
      </c>
      <c r="M476" s="200" t="s">
        <v>1326</v>
      </c>
      <c r="N476" s="200" t="s">
        <v>6995</v>
      </c>
      <c r="O476" s="200" t="s">
        <v>1637</v>
      </c>
      <c r="P476" s="200" t="s">
        <v>6234</v>
      </c>
    </row>
    <row r="477" spans="1:16" outlineLevel="1">
      <c r="A477" s="216" t="s">
        <v>2942</v>
      </c>
      <c r="D477" s="219" t="str">
        <f t="shared" si="7"/>
        <v>Инстреумент резки текстиля/ковриков</v>
      </c>
      <c r="G477" s="200" t="s">
        <v>5049</v>
      </c>
      <c r="H477" s="200" t="s">
        <v>1638</v>
      </c>
      <c r="I477" s="200" t="s">
        <v>1993</v>
      </c>
      <c r="J477" s="200" t="s">
        <v>1441</v>
      </c>
      <c r="K477" s="200" t="s">
        <v>1327</v>
      </c>
      <c r="L477" s="200" t="s">
        <v>1638</v>
      </c>
      <c r="M477" s="200" t="s">
        <v>1327</v>
      </c>
      <c r="N477" s="200" t="s">
        <v>6996</v>
      </c>
      <c r="O477" s="200" t="s">
        <v>1638</v>
      </c>
      <c r="P477" s="200" t="s">
        <v>6235</v>
      </c>
    </row>
    <row r="478" spans="1:16" outlineLevel="1">
      <c r="A478" s="216" t="s">
        <v>2942</v>
      </c>
      <c r="D478" s="219" t="str">
        <f t="shared" si="7"/>
        <v>Инстремент резки PCB</v>
      </c>
      <c r="G478" s="200" t="s">
        <v>2109</v>
      </c>
      <c r="H478" s="200" t="s">
        <v>1639</v>
      </c>
      <c r="I478" s="200" t="s">
        <v>4099</v>
      </c>
      <c r="J478" s="200" t="s">
        <v>1442</v>
      </c>
      <c r="K478" s="200" t="s">
        <v>1328</v>
      </c>
      <c r="L478" s="200" t="s">
        <v>1639</v>
      </c>
      <c r="M478" s="200" t="s">
        <v>1328</v>
      </c>
      <c r="N478" s="200" t="s">
        <v>6997</v>
      </c>
      <c r="O478" s="200" t="s">
        <v>1639</v>
      </c>
      <c r="P478" s="200" t="s">
        <v>6236</v>
      </c>
    </row>
    <row r="479" spans="1:16" outlineLevel="1">
      <c r="A479" s="216" t="s">
        <v>2942</v>
      </c>
      <c r="D479" s="219" t="str">
        <f t="shared" si="7"/>
        <v>Инструмент резки труб</v>
      </c>
      <c r="G479" s="200" t="s">
        <v>5048</v>
      </c>
      <c r="H479" s="200" t="s">
        <v>1640</v>
      </c>
      <c r="I479" s="200" t="s">
        <v>4100</v>
      </c>
      <c r="J479" s="200" t="s">
        <v>1443</v>
      </c>
      <c r="K479" s="200" t="s">
        <v>1329</v>
      </c>
      <c r="L479" s="200" t="s">
        <v>1640</v>
      </c>
      <c r="M479" s="200" t="s">
        <v>1329</v>
      </c>
      <c r="N479" s="200" t="s">
        <v>6998</v>
      </c>
      <c r="O479" s="200" t="s">
        <v>1640</v>
      </c>
      <c r="P479" s="200" t="s">
        <v>6237</v>
      </c>
    </row>
    <row r="480" spans="1:16" outlineLevel="1">
      <c r="A480" s="216" t="s">
        <v>2942</v>
      </c>
      <c r="D480" s="219" t="str">
        <f t="shared" ref="D480:D543" si="8">INDEX(G480:Q480,,$F$2)</f>
        <v>Резка пластика с горячим/холодным лезвием</v>
      </c>
      <c r="G480" s="200" t="s">
        <v>4955</v>
      </c>
      <c r="H480" s="200" t="s">
        <v>1641</v>
      </c>
      <c r="I480" s="200" t="s">
        <v>4101</v>
      </c>
      <c r="J480" s="200" t="s">
        <v>1444</v>
      </c>
      <c r="K480" s="200" t="s">
        <v>1330</v>
      </c>
      <c r="L480" s="200" t="s">
        <v>1641</v>
      </c>
      <c r="M480" s="200" t="s">
        <v>1330</v>
      </c>
      <c r="N480" s="200" t="s">
        <v>6999</v>
      </c>
      <c r="O480" s="200" t="s">
        <v>1641</v>
      </c>
      <c r="P480" s="200" t="s">
        <v>6238</v>
      </c>
    </row>
    <row r="481" spans="1:16" outlineLevel="1">
      <c r="A481" s="216" t="s">
        <v>2942</v>
      </c>
      <c r="D481" s="219" t="str">
        <f t="shared" si="8"/>
        <v>Водоструйная резка</v>
      </c>
      <c r="G481" s="200" t="s">
        <v>4056</v>
      </c>
      <c r="H481" s="200" t="s">
        <v>1642</v>
      </c>
      <c r="I481" s="200" t="s">
        <v>4102</v>
      </c>
      <c r="J481" s="200" t="s">
        <v>1445</v>
      </c>
      <c r="K481" s="200" t="s">
        <v>1331</v>
      </c>
      <c r="L481" s="200" t="s">
        <v>1642</v>
      </c>
      <c r="M481" s="200" t="s">
        <v>1331</v>
      </c>
      <c r="N481" s="200" t="s">
        <v>7000</v>
      </c>
      <c r="O481" s="200" t="s">
        <v>1642</v>
      </c>
      <c r="P481" s="200" t="s">
        <v>6239</v>
      </c>
    </row>
    <row r="482" spans="1:16" outlineLevel="1">
      <c r="A482" s="216" t="s">
        <v>2942</v>
      </c>
      <c r="D482" s="219" t="str">
        <f t="shared" si="8"/>
        <v>Инструмент лазерной резки</v>
      </c>
      <c r="G482" s="200" t="s">
        <v>4059</v>
      </c>
      <c r="H482" s="200" t="s">
        <v>1643</v>
      </c>
      <c r="I482" s="200" t="s">
        <v>4103</v>
      </c>
      <c r="J482" s="200" t="s">
        <v>1446</v>
      </c>
      <c r="K482" s="200" t="s">
        <v>1332</v>
      </c>
      <c r="L482" s="200" t="s">
        <v>1643</v>
      </c>
      <c r="M482" s="200" t="s">
        <v>1332</v>
      </c>
      <c r="N482" s="200" t="s">
        <v>7001</v>
      </c>
      <c r="O482" s="200" t="s">
        <v>1643</v>
      </c>
      <c r="P482" s="200" t="s">
        <v>6240</v>
      </c>
    </row>
    <row r="483" spans="1:16" outlineLevel="1">
      <c r="A483" s="216" t="s">
        <v>2942</v>
      </c>
      <c r="D483" s="219" t="str">
        <f t="shared" si="8"/>
        <v>Инструмент нанесения пломб</v>
      </c>
      <c r="G483" s="200" t="s">
        <v>4062</v>
      </c>
      <c r="H483" s="200" t="s">
        <v>4969</v>
      </c>
      <c r="I483" s="200" t="s">
        <v>4104</v>
      </c>
      <c r="J483" s="200" t="s">
        <v>1447</v>
      </c>
      <c r="K483" s="200" t="s">
        <v>1333</v>
      </c>
      <c r="L483" s="200" t="s">
        <v>4969</v>
      </c>
      <c r="M483" s="200" t="s">
        <v>1333</v>
      </c>
      <c r="N483" s="200" t="s">
        <v>7002</v>
      </c>
      <c r="O483" s="200" t="s">
        <v>4969</v>
      </c>
      <c r="P483" s="200" t="s">
        <v>6241</v>
      </c>
    </row>
    <row r="484" spans="1:16" outlineLevel="1">
      <c r="A484" s="216" t="s">
        <v>2942</v>
      </c>
      <c r="D484" s="219" t="str">
        <f t="shared" si="8"/>
        <v>Инструмент пробивки отверстий</v>
      </c>
      <c r="G484" s="200" t="s">
        <v>2204</v>
      </c>
      <c r="H484" s="200" t="s">
        <v>4970</v>
      </c>
      <c r="I484" s="200" t="s">
        <v>4105</v>
      </c>
      <c r="J484" s="200" t="s">
        <v>1448</v>
      </c>
      <c r="K484" s="200" t="s">
        <v>1334</v>
      </c>
      <c r="L484" s="200" t="s">
        <v>4970</v>
      </c>
      <c r="M484" s="200" t="s">
        <v>1334</v>
      </c>
      <c r="N484" s="200" t="s">
        <v>7003</v>
      </c>
      <c r="O484" s="200" t="s">
        <v>4970</v>
      </c>
      <c r="P484" s="200" t="s">
        <v>6242</v>
      </c>
    </row>
    <row r="485" spans="1:16" outlineLevel="1">
      <c r="A485" s="216" t="s">
        <v>2942</v>
      </c>
      <c r="D485" s="219" t="str">
        <f t="shared" si="8"/>
        <v>Инструмент механо-обработки</v>
      </c>
      <c r="G485" s="200" t="s">
        <v>3556</v>
      </c>
      <c r="H485" s="200" t="s">
        <v>4971</v>
      </c>
      <c r="I485" s="200" t="s">
        <v>4106</v>
      </c>
      <c r="J485" s="200" t="s">
        <v>1449</v>
      </c>
      <c r="K485" s="200" t="s">
        <v>676</v>
      </c>
      <c r="L485" s="200" t="s">
        <v>4971</v>
      </c>
      <c r="M485" s="200" t="s">
        <v>676</v>
      </c>
      <c r="N485" s="200" t="s">
        <v>7004</v>
      </c>
      <c r="O485" s="200" t="s">
        <v>4971</v>
      </c>
      <c r="P485" s="200" t="s">
        <v>6243</v>
      </c>
    </row>
    <row r="486" spans="1:16" outlineLevel="1">
      <c r="A486" s="216" t="s">
        <v>2942</v>
      </c>
      <c r="D486" s="219" t="str">
        <f t="shared" si="8"/>
        <v>Инструмент правки</v>
      </c>
      <c r="G486" s="200" t="s">
        <v>3817</v>
      </c>
      <c r="H486" s="200" t="s">
        <v>4972</v>
      </c>
      <c r="I486" s="200" t="s">
        <v>4107</v>
      </c>
      <c r="J486" s="200" t="s">
        <v>1450</v>
      </c>
      <c r="K486" s="200" t="s">
        <v>677</v>
      </c>
      <c r="L486" s="200" t="s">
        <v>4972</v>
      </c>
      <c r="M486" s="200" t="s">
        <v>677</v>
      </c>
      <c r="N486" s="200" t="s">
        <v>7005</v>
      </c>
      <c r="O486" s="200" t="s">
        <v>4972</v>
      </c>
      <c r="P486" s="200" t="s">
        <v>6244</v>
      </c>
    </row>
    <row r="487" spans="1:16" outlineLevel="1">
      <c r="A487" s="216" t="s">
        <v>2942</v>
      </c>
      <c r="D487" s="219" t="str">
        <f t="shared" si="8"/>
        <v>Инструмент обработки краев</v>
      </c>
      <c r="G487" s="200" t="s">
        <v>659</v>
      </c>
      <c r="H487" s="200" t="s">
        <v>4973</v>
      </c>
      <c r="I487" s="200" t="s">
        <v>4108</v>
      </c>
      <c r="J487" s="200" t="s">
        <v>1451</v>
      </c>
      <c r="K487" s="200" t="s">
        <v>678</v>
      </c>
      <c r="L487" s="200" t="s">
        <v>4973</v>
      </c>
      <c r="M487" s="200" t="s">
        <v>678</v>
      </c>
      <c r="N487" s="200" t="s">
        <v>7006</v>
      </c>
      <c r="O487" s="200" t="s">
        <v>4973</v>
      </c>
      <c r="P487" s="200" t="s">
        <v>6245</v>
      </c>
    </row>
    <row r="488" spans="1:16" outlineLevel="1">
      <c r="A488" s="216" t="s">
        <v>2942</v>
      </c>
      <c r="D488" s="219" t="str">
        <f t="shared" si="8"/>
        <v>Другие инструменты переработки</v>
      </c>
      <c r="G488" s="200" t="s">
        <v>662</v>
      </c>
      <c r="H488" s="200" t="s">
        <v>4974</v>
      </c>
      <c r="I488" s="200" t="s">
        <v>4109</v>
      </c>
      <c r="J488" s="200" t="s">
        <v>1452</v>
      </c>
      <c r="K488" s="200" t="s">
        <v>679</v>
      </c>
      <c r="L488" s="200" t="s">
        <v>4974</v>
      </c>
      <c r="M488" s="200" t="s">
        <v>679</v>
      </c>
      <c r="N488" s="200" t="s">
        <v>7007</v>
      </c>
      <c r="O488" s="200" t="s">
        <v>4974</v>
      </c>
      <c r="P488" s="200" t="s">
        <v>6246</v>
      </c>
    </row>
    <row r="489" spans="1:16" outlineLevel="1">
      <c r="A489" s="216" t="s">
        <v>2942</v>
      </c>
      <c r="D489" s="219" t="str">
        <f t="shared" si="8"/>
        <v>Кронштейн для окраски</v>
      </c>
      <c r="G489" s="200" t="s">
        <v>3710</v>
      </c>
      <c r="H489" s="200" t="s">
        <v>4975</v>
      </c>
      <c r="I489" s="200" t="s">
        <v>4110</v>
      </c>
      <c r="J489" s="200" t="s">
        <v>1306</v>
      </c>
      <c r="K489" s="200" t="s">
        <v>680</v>
      </c>
      <c r="L489" s="200" t="s">
        <v>4975</v>
      </c>
      <c r="M489" s="200" t="s">
        <v>680</v>
      </c>
      <c r="N489" s="200" t="s">
        <v>7008</v>
      </c>
      <c r="O489" s="200" t="s">
        <v>4975</v>
      </c>
      <c r="P489" s="200" t="s">
        <v>6247</v>
      </c>
    </row>
    <row r="490" spans="1:16" outlineLevel="1">
      <c r="A490" s="216" t="s">
        <v>2942</v>
      </c>
      <c r="D490" s="219" t="str">
        <f t="shared" si="8"/>
        <v>Инструмент для маркировки/украшения</v>
      </c>
      <c r="G490" s="200" t="s">
        <v>4868</v>
      </c>
      <c r="H490" s="200" t="s">
        <v>1066</v>
      </c>
      <c r="I490" s="200" t="s">
        <v>4111</v>
      </c>
      <c r="J490" s="200" t="s">
        <v>2719</v>
      </c>
      <c r="K490" s="200" t="s">
        <v>681</v>
      </c>
      <c r="L490" s="200" t="s">
        <v>1066</v>
      </c>
      <c r="M490" s="200" t="s">
        <v>681</v>
      </c>
      <c r="N490" s="200" t="s">
        <v>7009</v>
      </c>
      <c r="O490" s="200" t="s">
        <v>1066</v>
      </c>
      <c r="P490" s="200" t="s">
        <v>6248</v>
      </c>
    </row>
    <row r="491" spans="1:16" outlineLevel="1">
      <c r="A491" s="216" t="s">
        <v>2942</v>
      </c>
      <c r="D491" s="219" t="str">
        <f t="shared" si="8"/>
        <v>Экран шелкографии, штамп маркировки</v>
      </c>
      <c r="G491" s="200" t="s">
        <v>3790</v>
      </c>
      <c r="H491" s="200" t="s">
        <v>1067</v>
      </c>
      <c r="I491" s="200" t="s">
        <v>4112</v>
      </c>
      <c r="J491" s="200" t="s">
        <v>2720</v>
      </c>
      <c r="K491" s="200" t="s">
        <v>682</v>
      </c>
      <c r="L491" s="200" t="s">
        <v>1067</v>
      </c>
      <c r="M491" s="200" t="s">
        <v>682</v>
      </c>
      <c r="N491" s="200" t="s">
        <v>7010</v>
      </c>
      <c r="O491" s="200" t="s">
        <v>1067</v>
      </c>
      <c r="P491" s="200" t="s">
        <v>6249</v>
      </c>
    </row>
    <row r="492" spans="1:16" outlineLevel="1">
      <c r="A492" s="216" t="s">
        <v>2942</v>
      </c>
      <c r="D492" s="219" t="str">
        <f t="shared" si="8"/>
        <v>Инструмент покрытия клеем</v>
      </c>
      <c r="G492" s="200" t="s">
        <v>1378</v>
      </c>
      <c r="H492" s="200" t="s">
        <v>1068</v>
      </c>
      <c r="I492" s="200" t="s">
        <v>4113</v>
      </c>
      <c r="J492" s="200" t="s">
        <v>2721</v>
      </c>
      <c r="K492" s="200" t="s">
        <v>683</v>
      </c>
      <c r="L492" s="200" t="s">
        <v>1068</v>
      </c>
      <c r="M492" s="200" t="s">
        <v>683</v>
      </c>
      <c r="N492" s="200" t="s">
        <v>7011</v>
      </c>
      <c r="O492" s="200" t="s">
        <v>1068</v>
      </c>
      <c r="P492" s="200" t="s">
        <v>6250</v>
      </c>
    </row>
    <row r="493" spans="1:16" outlineLevel="1">
      <c r="A493" s="216" t="s">
        <v>2942</v>
      </c>
      <c r="D493" s="219" t="str">
        <f t="shared" si="8"/>
        <v>Зажимное приспособление и инструмент ультрозвуковой сварки</v>
      </c>
      <c r="G493" s="200" t="s">
        <v>1381</v>
      </c>
      <c r="H493" s="200" t="s">
        <v>1869</v>
      </c>
      <c r="I493" s="200" t="s">
        <v>4114</v>
      </c>
      <c r="J493" s="200" t="s">
        <v>2722</v>
      </c>
      <c r="K493" s="200" t="s">
        <v>2069</v>
      </c>
      <c r="L493" s="200" t="s">
        <v>1869</v>
      </c>
      <c r="M493" s="200" t="s">
        <v>2069</v>
      </c>
      <c r="N493" s="200" t="s">
        <v>7012</v>
      </c>
      <c r="O493" s="200" t="s">
        <v>1869</v>
      </c>
      <c r="P493" s="200" t="s">
        <v>6251</v>
      </c>
    </row>
    <row r="494" spans="1:16" s="217" customFormat="1" outlineLevel="1">
      <c r="A494" s="216" t="s">
        <v>2942</v>
      </c>
      <c r="B494" s="433"/>
      <c r="C494" s="225"/>
      <c r="D494" s="219" t="str">
        <f t="shared" si="8"/>
        <v>Зажимное приспособление и инструментвибрационной сварки</v>
      </c>
      <c r="E494" s="225"/>
      <c r="F494" s="225"/>
      <c r="G494" s="200" t="s">
        <v>1384</v>
      </c>
      <c r="H494" s="200" t="s">
        <v>577</v>
      </c>
      <c r="I494" s="200" t="s">
        <v>4115</v>
      </c>
      <c r="J494" s="200" t="s">
        <v>2723</v>
      </c>
      <c r="K494" s="200" t="s">
        <v>2070</v>
      </c>
      <c r="L494" s="200" t="s">
        <v>577</v>
      </c>
      <c r="M494" s="200" t="s">
        <v>2070</v>
      </c>
      <c r="N494" s="200" t="s">
        <v>7013</v>
      </c>
      <c r="O494" s="200" t="s">
        <v>577</v>
      </c>
      <c r="P494" s="200" t="s">
        <v>6252</v>
      </c>
    </row>
    <row r="495" spans="1:16" outlineLevel="1">
      <c r="A495" s="216" t="s">
        <v>2942</v>
      </c>
      <c r="D495" s="219" t="str">
        <f t="shared" si="8"/>
        <v>Инструмент для гочей сварки пластины</v>
      </c>
      <c r="G495" s="200" t="s">
        <v>1416</v>
      </c>
      <c r="H495" s="200" t="s">
        <v>3890</v>
      </c>
      <c r="I495" s="200" t="s">
        <v>4116</v>
      </c>
      <c r="J495" s="200" t="s">
        <v>2724</v>
      </c>
      <c r="K495" s="200" t="s">
        <v>2071</v>
      </c>
      <c r="L495" s="200" t="s">
        <v>3890</v>
      </c>
      <c r="M495" s="200" t="s">
        <v>2071</v>
      </c>
      <c r="N495" s="200" t="s">
        <v>7014</v>
      </c>
      <c r="O495" s="200" t="s">
        <v>3890</v>
      </c>
      <c r="P495" s="200" t="s">
        <v>6253</v>
      </c>
    </row>
    <row r="496" spans="1:16" outlineLevel="1">
      <c r="A496" s="216" t="s">
        <v>2942</v>
      </c>
      <c r="D496" s="219" t="str">
        <f t="shared" si="8"/>
        <v>Инструмент для сборки клея</v>
      </c>
      <c r="G496" s="200" t="s">
        <v>1419</v>
      </c>
      <c r="H496" s="200" t="s">
        <v>3891</v>
      </c>
      <c r="I496" s="200" t="s">
        <v>4117</v>
      </c>
      <c r="J496" s="200" t="s">
        <v>2725</v>
      </c>
      <c r="K496" s="200" t="s">
        <v>2072</v>
      </c>
      <c r="L496" s="200" t="s">
        <v>3891</v>
      </c>
      <c r="M496" s="200" t="s">
        <v>2072</v>
      </c>
      <c r="N496" s="200" t="s">
        <v>7015</v>
      </c>
      <c r="O496" s="200" t="s">
        <v>3891</v>
      </c>
      <c r="P496" s="200" t="s">
        <v>6254</v>
      </c>
    </row>
    <row r="497" spans="1:16" outlineLevel="1">
      <c r="A497" s="216" t="s">
        <v>2942</v>
      </c>
      <c r="D497" s="219" t="str">
        <f t="shared" si="8"/>
        <v>Инструмент для сварки металла</v>
      </c>
      <c r="G497" s="200" t="s">
        <v>1422</v>
      </c>
      <c r="H497" s="200" t="s">
        <v>3892</v>
      </c>
      <c r="I497" s="200" t="s">
        <v>4118</v>
      </c>
      <c r="J497" s="200" t="s">
        <v>2726</v>
      </c>
      <c r="K497" s="200" t="s">
        <v>2073</v>
      </c>
      <c r="L497" s="200" t="s">
        <v>3892</v>
      </c>
      <c r="M497" s="200" t="s">
        <v>2073</v>
      </c>
      <c r="N497" s="200" t="s">
        <v>7016</v>
      </c>
      <c r="O497" s="200" t="s">
        <v>3892</v>
      </c>
      <c r="P497" s="200" t="s">
        <v>6255</v>
      </c>
    </row>
    <row r="498" spans="1:16" outlineLevel="1">
      <c r="A498" s="216" t="s">
        <v>2942</v>
      </c>
      <c r="D498" s="219" t="str">
        <f t="shared" si="8"/>
        <v>Инструмент для ручной сборки</v>
      </c>
      <c r="G498" s="200" t="s">
        <v>1425</v>
      </c>
      <c r="H498" s="200" t="s">
        <v>3893</v>
      </c>
      <c r="I498" s="200" t="s">
        <v>4119</v>
      </c>
      <c r="J498" s="200" t="s">
        <v>2727</v>
      </c>
      <c r="K498" s="200" t="s">
        <v>2074</v>
      </c>
      <c r="L498" s="200" t="s">
        <v>3893</v>
      </c>
      <c r="M498" s="200" t="s">
        <v>2074</v>
      </c>
      <c r="N498" s="200" t="s">
        <v>7017</v>
      </c>
      <c r="O498" s="200" t="s">
        <v>3893</v>
      </c>
      <c r="P498" s="200" t="s">
        <v>6256</v>
      </c>
    </row>
    <row r="499" spans="1:16" outlineLevel="1">
      <c r="A499" s="216" t="s">
        <v>2942</v>
      </c>
      <c r="D499" s="219" t="str">
        <f t="shared" si="8"/>
        <v>Инструмент сборки для линии</v>
      </c>
      <c r="G499" s="200" t="s">
        <v>1428</v>
      </c>
      <c r="H499" s="200" t="s">
        <v>3894</v>
      </c>
      <c r="I499" s="200" t="s">
        <v>4120</v>
      </c>
      <c r="J499" s="200" t="s">
        <v>2728</v>
      </c>
      <c r="K499" s="200" t="s">
        <v>2075</v>
      </c>
      <c r="L499" s="200" t="s">
        <v>3894</v>
      </c>
      <c r="M499" s="200" t="s">
        <v>2075</v>
      </c>
      <c r="N499" s="200" t="s">
        <v>7018</v>
      </c>
      <c r="O499" s="200" t="s">
        <v>3894</v>
      </c>
      <c r="P499" s="200" t="s">
        <v>6257</v>
      </c>
    </row>
    <row r="500" spans="1:16" outlineLevel="1">
      <c r="A500" s="216" t="s">
        <v>2942</v>
      </c>
      <c r="D500" s="219" t="str">
        <f t="shared" si="8"/>
        <v>Инструмент для обжима разнообразных материалов</v>
      </c>
      <c r="G500" s="200" t="s">
        <v>3395</v>
      </c>
      <c r="H500" s="200" t="s">
        <v>3895</v>
      </c>
      <c r="I500" s="200" t="s">
        <v>4121</v>
      </c>
      <c r="J500" s="200" t="s">
        <v>2729</v>
      </c>
      <c r="K500" s="200" t="s">
        <v>2076</v>
      </c>
      <c r="L500" s="200" t="s">
        <v>3895</v>
      </c>
      <c r="M500" s="200" t="s">
        <v>2076</v>
      </c>
      <c r="N500" s="200" t="s">
        <v>7019</v>
      </c>
      <c r="O500" s="200" t="s">
        <v>3895</v>
      </c>
      <c r="P500" s="200" t="s">
        <v>6258</v>
      </c>
    </row>
    <row r="501" spans="1:16" outlineLevel="1">
      <c r="A501" s="216" t="s">
        <v>2942</v>
      </c>
      <c r="D501" s="219" t="str">
        <f t="shared" si="8"/>
        <v>Другие инструменты сборки</v>
      </c>
      <c r="G501" s="200" t="s">
        <v>3398</v>
      </c>
      <c r="H501" s="200" t="s">
        <v>3896</v>
      </c>
      <c r="I501" s="200" t="s">
        <v>4122</v>
      </c>
      <c r="J501" s="200" t="s">
        <v>3087</v>
      </c>
      <c r="K501" s="200" t="s">
        <v>2077</v>
      </c>
      <c r="L501" s="200" t="s">
        <v>3896</v>
      </c>
      <c r="M501" s="200" t="s">
        <v>2077</v>
      </c>
      <c r="N501" s="200" t="s">
        <v>7020</v>
      </c>
      <c r="O501" s="200" t="s">
        <v>3896</v>
      </c>
      <c r="P501" s="200" t="s">
        <v>6259</v>
      </c>
    </row>
    <row r="502" spans="1:16" outlineLevel="1">
      <c r="A502" s="216" t="s">
        <v>2942</v>
      </c>
      <c r="D502" s="219" t="str">
        <f t="shared" si="8"/>
        <v>Захват для обрабатываемой части</v>
      </c>
      <c r="G502" s="200" t="s">
        <v>1719</v>
      </c>
      <c r="H502" s="200" t="s">
        <v>2024</v>
      </c>
      <c r="I502" s="200" t="s">
        <v>4123</v>
      </c>
      <c r="J502" s="200" t="s">
        <v>3088</v>
      </c>
      <c r="K502" s="200" t="s">
        <v>2078</v>
      </c>
      <c r="L502" s="200" t="s">
        <v>2024</v>
      </c>
      <c r="M502" s="200" t="s">
        <v>2078</v>
      </c>
      <c r="N502" s="200" t="s">
        <v>7021</v>
      </c>
      <c r="O502" s="200" t="s">
        <v>2024</v>
      </c>
      <c r="P502" s="200" t="s">
        <v>6260</v>
      </c>
    </row>
    <row r="503" spans="1:16" outlineLevel="1">
      <c r="A503" s="216" t="s">
        <v>2942</v>
      </c>
      <c r="D503" s="219" t="str">
        <f t="shared" si="8"/>
        <v>Калибр для проверки геометрии/размеров</v>
      </c>
      <c r="G503" s="200" t="s">
        <v>1722</v>
      </c>
      <c r="H503" s="200" t="s">
        <v>2025</v>
      </c>
      <c r="I503" s="200" t="s">
        <v>4124</v>
      </c>
      <c r="J503" s="200" t="s">
        <v>3089</v>
      </c>
      <c r="K503" s="200" t="s">
        <v>2079</v>
      </c>
      <c r="L503" s="200" t="s">
        <v>2025</v>
      </c>
      <c r="M503" s="200" t="s">
        <v>2079</v>
      </c>
      <c r="N503" s="200" t="s">
        <v>7022</v>
      </c>
      <c r="O503" s="200" t="s">
        <v>2025</v>
      </c>
      <c r="P503" s="200" t="s">
        <v>6261</v>
      </c>
    </row>
    <row r="504" spans="1:16" outlineLevel="1">
      <c r="A504" s="216" t="s">
        <v>2942</v>
      </c>
      <c r="D504" s="219" t="str">
        <f t="shared" si="8"/>
        <v>Инструмент для испытаний на утечку</v>
      </c>
      <c r="G504" s="200" t="s">
        <v>1725</v>
      </c>
      <c r="H504" s="200" t="s">
        <v>2026</v>
      </c>
      <c r="I504" s="200" t="s">
        <v>4125</v>
      </c>
      <c r="J504" s="200" t="s">
        <v>3341</v>
      </c>
      <c r="K504" s="200" t="s">
        <v>2080</v>
      </c>
      <c r="L504" s="200" t="s">
        <v>2026</v>
      </c>
      <c r="M504" s="200" t="s">
        <v>2080</v>
      </c>
      <c r="N504" s="200" t="s">
        <v>7023</v>
      </c>
      <c r="O504" s="200" t="s">
        <v>2026</v>
      </c>
      <c r="P504" s="200" t="s">
        <v>6262</v>
      </c>
    </row>
    <row r="505" spans="1:16" outlineLevel="1">
      <c r="A505" s="216" t="s">
        <v>2942</v>
      </c>
      <c r="D505" s="219" t="str">
        <f t="shared" si="8"/>
        <v>Зажимное приспособление для проверки электрики/электроники</v>
      </c>
      <c r="G505" s="200" t="s">
        <v>1016</v>
      </c>
      <c r="H505" s="200" t="s">
        <v>2027</v>
      </c>
      <c r="I505" s="200" t="s">
        <v>4126</v>
      </c>
      <c r="J505" s="200" t="s">
        <v>3342</v>
      </c>
      <c r="K505" s="200" t="s">
        <v>2081</v>
      </c>
      <c r="L505" s="200" t="s">
        <v>2027</v>
      </c>
      <c r="M505" s="200" t="s">
        <v>2081</v>
      </c>
      <c r="N505" s="200" t="s">
        <v>7024</v>
      </c>
      <c r="O505" s="200" t="s">
        <v>2027</v>
      </c>
      <c r="P505" s="200" t="s">
        <v>6263</v>
      </c>
    </row>
    <row r="506" spans="1:16" outlineLevel="1">
      <c r="A506" s="216" t="s">
        <v>2942</v>
      </c>
      <c r="D506" s="219" t="str">
        <f t="shared" si="8"/>
        <v>Зажимное приспособление для проверки проводов</v>
      </c>
      <c r="G506" s="200" t="s">
        <v>1019</v>
      </c>
      <c r="H506" s="200" t="s">
        <v>2028</v>
      </c>
      <c r="I506" s="200" t="s">
        <v>4127</v>
      </c>
      <c r="J506" s="200" t="s">
        <v>3343</v>
      </c>
      <c r="K506" s="200" t="s">
        <v>3140</v>
      </c>
      <c r="L506" s="200" t="s">
        <v>2028</v>
      </c>
      <c r="M506" s="200" t="s">
        <v>3140</v>
      </c>
      <c r="N506" s="200" t="s">
        <v>7025</v>
      </c>
      <c r="O506" s="200" t="s">
        <v>2028</v>
      </c>
      <c r="P506" s="200" t="s">
        <v>6264</v>
      </c>
    </row>
    <row r="507" spans="1:16" outlineLevel="1">
      <c r="A507" s="216" t="s">
        <v>2942</v>
      </c>
      <c r="D507" s="219" t="str">
        <f t="shared" si="8"/>
        <v>Другие типы контроля</v>
      </c>
      <c r="G507" s="200" t="s">
        <v>1022</v>
      </c>
      <c r="H507" s="200" t="s">
        <v>3409</v>
      </c>
      <c r="I507" s="200" t="s">
        <v>4128</v>
      </c>
      <c r="J507" s="200" t="s">
        <v>3344</v>
      </c>
      <c r="K507" s="200" t="s">
        <v>3141</v>
      </c>
      <c r="L507" s="200" t="s">
        <v>3409</v>
      </c>
      <c r="M507" s="200" t="s">
        <v>3141</v>
      </c>
      <c r="N507" s="200" t="s">
        <v>7026</v>
      </c>
      <c r="O507" s="200" t="s">
        <v>3409</v>
      </c>
      <c r="P507" s="200" t="s">
        <v>6265</v>
      </c>
    </row>
    <row r="508" spans="1:16" outlineLevel="1">
      <c r="A508" s="216" t="s">
        <v>2942</v>
      </c>
      <c r="D508" s="219" t="str">
        <f t="shared" si="8"/>
        <v>Упаковка</v>
      </c>
      <c r="G508" s="200" t="s">
        <v>1025</v>
      </c>
      <c r="H508" s="200" t="s">
        <v>1025</v>
      </c>
      <c r="I508" s="200" t="s">
        <v>4129</v>
      </c>
      <c r="J508" s="200" t="s">
        <v>3345</v>
      </c>
      <c r="K508" s="200" t="s">
        <v>3142</v>
      </c>
      <c r="L508" s="200" t="s">
        <v>1025</v>
      </c>
      <c r="M508" s="200" t="s">
        <v>3142</v>
      </c>
      <c r="N508" s="200" t="s">
        <v>6660</v>
      </c>
      <c r="O508" s="200" t="s">
        <v>1025</v>
      </c>
      <c r="P508" s="200" t="s">
        <v>6266</v>
      </c>
    </row>
    <row r="509" spans="1:16" outlineLevel="1">
      <c r="A509" s="216" t="s">
        <v>2942</v>
      </c>
      <c r="D509" s="219" t="str">
        <f t="shared" si="8"/>
        <v>Страна + код</v>
      </c>
      <c r="G509" s="200" t="s">
        <v>1705</v>
      </c>
      <c r="H509" s="200" t="s">
        <v>3203</v>
      </c>
      <c r="I509" s="200" t="s">
        <v>4130</v>
      </c>
      <c r="J509" s="200" t="s">
        <v>3346</v>
      </c>
      <c r="K509" s="200" t="s">
        <v>3143</v>
      </c>
      <c r="L509" s="200" t="s">
        <v>3203</v>
      </c>
      <c r="M509" s="200" t="s">
        <v>3143</v>
      </c>
      <c r="N509" s="200" t="s">
        <v>7027</v>
      </c>
      <c r="O509" s="200" t="s">
        <v>3203</v>
      </c>
      <c r="P509" s="200" t="s">
        <v>3143</v>
      </c>
    </row>
    <row r="510" spans="1:16" outlineLevel="1">
      <c r="A510" s="216" t="s">
        <v>2942</v>
      </c>
      <c r="D510" s="219" t="str">
        <f t="shared" si="8"/>
        <v>****Европа****</v>
      </c>
      <c r="G510" s="200" t="s">
        <v>3625</v>
      </c>
      <c r="H510" s="200" t="s">
        <v>3625</v>
      </c>
      <c r="I510" s="200" t="s">
        <v>4131</v>
      </c>
      <c r="J510" s="200" t="s">
        <v>3347</v>
      </c>
      <c r="K510" s="200" t="s">
        <v>4131</v>
      </c>
      <c r="L510" s="200" t="s">
        <v>3625</v>
      </c>
      <c r="M510" s="200" t="s">
        <v>4131</v>
      </c>
      <c r="N510" s="200" t="s">
        <v>7028</v>
      </c>
      <c r="O510" s="200" t="s">
        <v>3625</v>
      </c>
      <c r="P510" s="200" t="s">
        <v>4131</v>
      </c>
    </row>
    <row r="511" spans="1:16" outlineLevel="1">
      <c r="A511" s="216" t="s">
        <v>2942</v>
      </c>
      <c r="D511" s="219" t="str">
        <f t="shared" si="8"/>
        <v>Албания - AL</v>
      </c>
      <c r="G511" s="341" t="s">
        <v>3629</v>
      </c>
      <c r="H511" s="341" t="s">
        <v>2373</v>
      </c>
      <c r="I511" s="341" t="s">
        <v>2373</v>
      </c>
      <c r="J511" s="341" t="s">
        <v>3348</v>
      </c>
      <c r="K511" s="341" t="s">
        <v>3144</v>
      </c>
      <c r="L511" s="341" t="s">
        <v>2373</v>
      </c>
      <c r="M511" s="341" t="s">
        <v>3144</v>
      </c>
      <c r="N511" s="341" t="s">
        <v>7029</v>
      </c>
      <c r="O511" s="341" t="s">
        <v>2373</v>
      </c>
      <c r="P511" s="341" t="s">
        <v>3144</v>
      </c>
    </row>
    <row r="512" spans="1:16" outlineLevel="1">
      <c r="A512" s="216" t="s">
        <v>2942</v>
      </c>
      <c r="D512" s="219" t="str">
        <f t="shared" si="8"/>
        <v>Германия - DE</v>
      </c>
      <c r="G512" s="342" t="s">
        <v>3197</v>
      </c>
      <c r="H512" s="342" t="s">
        <v>2374</v>
      </c>
      <c r="I512" s="342" t="s">
        <v>4132</v>
      </c>
      <c r="J512" s="342" t="s">
        <v>3349</v>
      </c>
      <c r="K512" s="342" t="s">
        <v>3145</v>
      </c>
      <c r="L512" s="342" t="s">
        <v>2374</v>
      </c>
      <c r="M512" s="342" t="s">
        <v>3145</v>
      </c>
      <c r="N512" s="342" t="s">
        <v>7030</v>
      </c>
      <c r="O512" s="342" t="s">
        <v>2374</v>
      </c>
      <c r="P512" s="342" t="s">
        <v>6267</v>
      </c>
    </row>
    <row r="513" spans="1:16" outlineLevel="1">
      <c r="A513" s="216" t="s">
        <v>2942</v>
      </c>
      <c r="D513" s="219" t="str">
        <f t="shared" si="8"/>
        <v>Андорра - AD</v>
      </c>
      <c r="G513" s="341" t="s">
        <v>3201</v>
      </c>
      <c r="H513" s="341" t="s">
        <v>2375</v>
      </c>
      <c r="I513" s="341" t="s">
        <v>2375</v>
      </c>
      <c r="J513" s="341" t="s">
        <v>3350</v>
      </c>
      <c r="K513" s="341" t="s">
        <v>3146</v>
      </c>
      <c r="L513" s="341" t="s">
        <v>2375</v>
      </c>
      <c r="M513" s="341" t="s">
        <v>3146</v>
      </c>
      <c r="N513" s="341" t="s">
        <v>7031</v>
      </c>
      <c r="O513" s="341" t="s">
        <v>2375</v>
      </c>
      <c r="P513" s="341" t="s">
        <v>3146</v>
      </c>
    </row>
    <row r="514" spans="1:16" outlineLevel="1">
      <c r="A514" s="216" t="s">
        <v>2942</v>
      </c>
      <c r="D514" s="219" t="str">
        <f t="shared" si="8"/>
        <v>Австрия - AT</v>
      </c>
      <c r="G514" s="341" t="s">
        <v>3125</v>
      </c>
      <c r="H514" s="341" t="s">
        <v>2376</v>
      </c>
      <c r="I514" s="341" t="s">
        <v>2376</v>
      </c>
      <c r="J514" s="341" t="s">
        <v>3351</v>
      </c>
      <c r="K514" s="341" t="s">
        <v>2376</v>
      </c>
      <c r="L514" s="341" t="s">
        <v>2376</v>
      </c>
      <c r="M514" s="341" t="s">
        <v>2376</v>
      </c>
      <c r="N514" s="341" t="s">
        <v>7032</v>
      </c>
      <c r="O514" s="341" t="s">
        <v>2376</v>
      </c>
      <c r="P514" s="341" t="s">
        <v>2376</v>
      </c>
    </row>
    <row r="515" spans="1:16" outlineLevel="1">
      <c r="A515" s="216" t="s">
        <v>2942</v>
      </c>
      <c r="D515" s="219" t="str">
        <f t="shared" si="8"/>
        <v>Бельгия - BE</v>
      </c>
      <c r="G515" s="341" t="s">
        <v>356</v>
      </c>
      <c r="H515" s="341" t="s">
        <v>2377</v>
      </c>
      <c r="I515" s="341" t="s">
        <v>4133</v>
      </c>
      <c r="J515" s="341" t="s">
        <v>3352</v>
      </c>
      <c r="K515" s="341" t="s">
        <v>3147</v>
      </c>
      <c r="L515" s="341" t="s">
        <v>2377</v>
      </c>
      <c r="M515" s="341" t="s">
        <v>3147</v>
      </c>
      <c r="N515" s="341" t="s">
        <v>7033</v>
      </c>
      <c r="O515" s="341" t="s">
        <v>2377</v>
      </c>
      <c r="P515" s="341" t="s">
        <v>3147</v>
      </c>
    </row>
    <row r="516" spans="1:16" outlineLevel="1">
      <c r="A516" s="216" t="s">
        <v>2942</v>
      </c>
      <c r="D516" s="219" t="str">
        <f t="shared" si="8"/>
        <v>Беларусь - BY</v>
      </c>
      <c r="G516" s="341" t="s">
        <v>360</v>
      </c>
      <c r="H516" s="341" t="s">
        <v>2378</v>
      </c>
      <c r="I516" s="341" t="s">
        <v>2378</v>
      </c>
      <c r="J516" s="341" t="s">
        <v>3353</v>
      </c>
      <c r="K516" s="341" t="s">
        <v>3148</v>
      </c>
      <c r="L516" s="341" t="s">
        <v>2378</v>
      </c>
      <c r="M516" s="341" t="s">
        <v>3148</v>
      </c>
      <c r="N516" s="341" t="s">
        <v>7034</v>
      </c>
      <c r="O516" s="341" t="s">
        <v>2378</v>
      </c>
      <c r="P516" s="341" t="s">
        <v>3148</v>
      </c>
    </row>
    <row r="517" spans="1:16" outlineLevel="1">
      <c r="A517" s="216" t="s">
        <v>2942</v>
      </c>
      <c r="D517" s="219" t="str">
        <f t="shared" si="8"/>
        <v>Босния и Герцоговина - BA</v>
      </c>
      <c r="G517" s="341" t="s">
        <v>2739</v>
      </c>
      <c r="H517" s="341" t="s">
        <v>2379</v>
      </c>
      <c r="I517" s="341" t="s">
        <v>4134</v>
      </c>
      <c r="J517" s="341" t="s">
        <v>3354</v>
      </c>
      <c r="K517" s="341" t="s">
        <v>3149</v>
      </c>
      <c r="L517" s="341" t="s">
        <v>2379</v>
      </c>
      <c r="M517" s="341" t="s">
        <v>3149</v>
      </c>
      <c r="N517" s="341" t="s">
        <v>7035</v>
      </c>
      <c r="O517" s="341" t="s">
        <v>2379</v>
      </c>
      <c r="P517" s="341" t="s">
        <v>3149</v>
      </c>
    </row>
    <row r="518" spans="1:16" outlineLevel="1">
      <c r="A518" s="216" t="s">
        <v>2942</v>
      </c>
      <c r="D518" s="219" t="str">
        <f t="shared" si="8"/>
        <v>Болгария - BG</v>
      </c>
      <c r="G518" s="341" t="s">
        <v>2743</v>
      </c>
      <c r="H518" s="341" t="s">
        <v>2380</v>
      </c>
      <c r="I518" s="341" t="s">
        <v>2380</v>
      </c>
      <c r="J518" s="341" t="s">
        <v>3355</v>
      </c>
      <c r="K518" s="341" t="s">
        <v>2380</v>
      </c>
      <c r="L518" s="341" t="s">
        <v>2380</v>
      </c>
      <c r="M518" s="341" t="s">
        <v>2380</v>
      </c>
      <c r="N518" s="341" t="s">
        <v>7036</v>
      </c>
      <c r="O518" s="341" t="s">
        <v>2380</v>
      </c>
      <c r="P518" s="341" t="s">
        <v>2380</v>
      </c>
    </row>
    <row r="519" spans="1:16" outlineLevel="1">
      <c r="A519" s="216" t="s">
        <v>2942</v>
      </c>
      <c r="D519" s="219" t="str">
        <f t="shared" si="8"/>
        <v>Кипр - CY</v>
      </c>
      <c r="G519" s="341" t="s">
        <v>3586</v>
      </c>
      <c r="H519" s="341" t="s">
        <v>2381</v>
      </c>
      <c r="I519" s="341" t="s">
        <v>4135</v>
      </c>
      <c r="J519" s="341" t="s">
        <v>3356</v>
      </c>
      <c r="K519" s="341" t="s">
        <v>3150</v>
      </c>
      <c r="L519" s="341" t="s">
        <v>2381</v>
      </c>
      <c r="M519" s="341" t="s">
        <v>3150</v>
      </c>
      <c r="N519" s="341" t="s">
        <v>7037</v>
      </c>
      <c r="O519" s="341" t="s">
        <v>2381</v>
      </c>
      <c r="P519" s="341" t="s">
        <v>3150</v>
      </c>
    </row>
    <row r="520" spans="1:16" outlineLevel="1">
      <c r="A520" s="216" t="s">
        <v>2942</v>
      </c>
      <c r="D520" s="219" t="str">
        <f t="shared" si="8"/>
        <v>Хорватия - HR</v>
      </c>
      <c r="G520" s="341" t="s">
        <v>3523</v>
      </c>
      <c r="H520" s="341" t="s">
        <v>2382</v>
      </c>
      <c r="I520" s="341" t="s">
        <v>2382</v>
      </c>
      <c r="J520" s="341" t="s">
        <v>3357</v>
      </c>
      <c r="K520" s="341" t="s">
        <v>3151</v>
      </c>
      <c r="L520" s="341" t="s">
        <v>2382</v>
      </c>
      <c r="M520" s="341" t="s">
        <v>3151</v>
      </c>
      <c r="N520" s="341" t="s">
        <v>7038</v>
      </c>
      <c r="O520" s="341" t="s">
        <v>2382</v>
      </c>
      <c r="P520" s="341" t="s">
        <v>3151</v>
      </c>
    </row>
    <row r="521" spans="1:16" outlineLevel="1">
      <c r="A521" s="216" t="s">
        <v>2942</v>
      </c>
      <c r="D521" s="219" t="str">
        <f t="shared" si="8"/>
        <v>Дания - DK</v>
      </c>
      <c r="G521" s="341" t="s">
        <v>3527</v>
      </c>
      <c r="H521" s="341" t="s">
        <v>4918</v>
      </c>
      <c r="I521" s="341" t="s">
        <v>4136</v>
      </c>
      <c r="J521" s="341" t="s">
        <v>3358</v>
      </c>
      <c r="K521" s="341" t="s">
        <v>3152</v>
      </c>
      <c r="L521" s="341" t="s">
        <v>4918</v>
      </c>
      <c r="M521" s="341" t="s">
        <v>3152</v>
      </c>
      <c r="N521" s="341" t="s">
        <v>7039</v>
      </c>
      <c r="O521" s="341" t="s">
        <v>4918</v>
      </c>
      <c r="P521" s="341" t="s">
        <v>3152</v>
      </c>
    </row>
    <row r="522" spans="1:16" outlineLevel="1">
      <c r="A522" s="216" t="s">
        <v>2942</v>
      </c>
      <c r="D522" s="219" t="str">
        <f t="shared" si="8"/>
        <v>Испания - ES</v>
      </c>
      <c r="G522" s="341" t="s">
        <v>3531</v>
      </c>
      <c r="H522" s="341" t="s">
        <v>4919</v>
      </c>
      <c r="I522" s="341" t="s">
        <v>4137</v>
      </c>
      <c r="J522" s="341" t="s">
        <v>3359</v>
      </c>
      <c r="K522" s="341" t="s">
        <v>3153</v>
      </c>
      <c r="L522" s="341" t="s">
        <v>4919</v>
      </c>
      <c r="M522" s="341" t="s">
        <v>3153</v>
      </c>
      <c r="N522" s="341" t="s">
        <v>7040</v>
      </c>
      <c r="O522" s="341" t="s">
        <v>4919</v>
      </c>
      <c r="P522" s="341" t="s">
        <v>6268</v>
      </c>
    </row>
    <row r="523" spans="1:16" outlineLevel="1">
      <c r="A523" s="216" t="s">
        <v>2942</v>
      </c>
      <c r="D523" s="219" t="str">
        <f t="shared" si="8"/>
        <v>Эстония - EE</v>
      </c>
      <c r="G523" s="341" t="s">
        <v>3535</v>
      </c>
      <c r="H523" s="341" t="s">
        <v>4920</v>
      </c>
      <c r="I523" s="341" t="s">
        <v>4920</v>
      </c>
      <c r="J523" s="341" t="s">
        <v>3360</v>
      </c>
      <c r="K523" s="341" t="s">
        <v>4920</v>
      </c>
      <c r="L523" s="341" t="s">
        <v>4920</v>
      </c>
      <c r="M523" s="341" t="s">
        <v>4920</v>
      </c>
      <c r="N523" s="341" t="s">
        <v>7041</v>
      </c>
      <c r="O523" s="341" t="s">
        <v>4920</v>
      </c>
      <c r="P523" s="341" t="s">
        <v>4920</v>
      </c>
    </row>
    <row r="524" spans="1:16" outlineLevel="1">
      <c r="A524" s="216" t="s">
        <v>2942</v>
      </c>
      <c r="D524" s="219" t="str">
        <f t="shared" si="8"/>
        <v>Россия - RU</v>
      </c>
      <c r="G524" s="341" t="s">
        <v>3539</v>
      </c>
      <c r="H524" s="341" t="s">
        <v>4921</v>
      </c>
      <c r="I524" s="341" t="s">
        <v>4138</v>
      </c>
      <c r="J524" s="341" t="s">
        <v>3361</v>
      </c>
      <c r="K524" s="341" t="s">
        <v>3154</v>
      </c>
      <c r="L524" s="341" t="s">
        <v>4921</v>
      </c>
      <c r="M524" s="341" t="s">
        <v>3154</v>
      </c>
      <c r="N524" s="341" t="s">
        <v>7042</v>
      </c>
      <c r="O524" s="341" t="s">
        <v>4921</v>
      </c>
      <c r="P524" s="341" t="s">
        <v>4921</v>
      </c>
    </row>
    <row r="525" spans="1:16" outlineLevel="1">
      <c r="A525" s="216" t="s">
        <v>2942</v>
      </c>
      <c r="D525" s="219" t="str">
        <f t="shared" si="8"/>
        <v>Финляндия - FI</v>
      </c>
      <c r="G525" s="341" t="s">
        <v>3543</v>
      </c>
      <c r="H525" s="341" t="s">
        <v>4922</v>
      </c>
      <c r="I525" s="341" t="s">
        <v>4139</v>
      </c>
      <c r="J525" s="341" t="s">
        <v>3362</v>
      </c>
      <c r="K525" s="341" t="s">
        <v>3155</v>
      </c>
      <c r="L525" s="341" t="s">
        <v>4922</v>
      </c>
      <c r="M525" s="341" t="s">
        <v>3155</v>
      </c>
      <c r="N525" s="341" t="s">
        <v>7043</v>
      </c>
      <c r="O525" s="341" t="s">
        <v>4922</v>
      </c>
      <c r="P525" s="341" t="s">
        <v>3155</v>
      </c>
    </row>
    <row r="526" spans="1:16" outlineLevel="1">
      <c r="A526" s="216" t="s">
        <v>2942</v>
      </c>
      <c r="D526" s="219" t="str">
        <f t="shared" si="8"/>
        <v>Франция - FR</v>
      </c>
      <c r="G526" s="341" t="s">
        <v>3546</v>
      </c>
      <c r="H526" s="341" t="s">
        <v>3546</v>
      </c>
      <c r="I526" s="341" t="s">
        <v>4140</v>
      </c>
      <c r="J526" s="341" t="s">
        <v>3363</v>
      </c>
      <c r="K526" s="341" t="s">
        <v>3156</v>
      </c>
      <c r="L526" s="341" t="s">
        <v>3546</v>
      </c>
      <c r="M526" s="341" t="s">
        <v>3156</v>
      </c>
      <c r="N526" s="341" t="s">
        <v>7044</v>
      </c>
      <c r="O526" s="341" t="s">
        <v>3546</v>
      </c>
      <c r="P526" s="341" t="s">
        <v>6269</v>
      </c>
    </row>
    <row r="527" spans="1:16" outlineLevel="1">
      <c r="A527" s="216" t="s">
        <v>2942</v>
      </c>
      <c r="D527" s="219" t="str">
        <f t="shared" si="8"/>
        <v>Грузия - GE</v>
      </c>
      <c r="G527" s="343" t="s">
        <v>4949</v>
      </c>
      <c r="H527" s="343" t="s">
        <v>4923</v>
      </c>
      <c r="I527" s="343" t="s">
        <v>4923</v>
      </c>
      <c r="J527" s="343" t="s">
        <v>3364</v>
      </c>
      <c r="K527" s="343" t="s">
        <v>4923</v>
      </c>
      <c r="L527" s="343" t="s">
        <v>4923</v>
      </c>
      <c r="M527" s="343" t="s">
        <v>4923</v>
      </c>
      <c r="N527" s="343" t="s">
        <v>7045</v>
      </c>
      <c r="O527" s="343" t="s">
        <v>4923</v>
      </c>
      <c r="P527" s="343" t="s">
        <v>4923</v>
      </c>
    </row>
    <row r="528" spans="1:16" outlineLevel="1">
      <c r="A528" s="216" t="s">
        <v>2942</v>
      </c>
      <c r="D528" s="219" t="str">
        <f t="shared" si="8"/>
        <v>Греция - GR</v>
      </c>
      <c r="G528" s="343" t="s">
        <v>4952</v>
      </c>
      <c r="H528" s="343" t="s">
        <v>4945</v>
      </c>
      <c r="I528" s="343" t="s">
        <v>4141</v>
      </c>
      <c r="J528" s="343" t="s">
        <v>3365</v>
      </c>
      <c r="K528" s="343" t="s">
        <v>4141</v>
      </c>
      <c r="L528" s="343" t="s">
        <v>4945</v>
      </c>
      <c r="M528" s="343" t="s">
        <v>4141</v>
      </c>
      <c r="N528" s="343" t="s">
        <v>7046</v>
      </c>
      <c r="O528" s="343" t="s">
        <v>4945</v>
      </c>
      <c r="P528" s="343" t="s">
        <v>4141</v>
      </c>
    </row>
    <row r="529" spans="1:16" outlineLevel="1">
      <c r="A529" s="216" t="s">
        <v>2942</v>
      </c>
      <c r="D529" s="219" t="str">
        <f t="shared" si="8"/>
        <v>Венгрия - HU</v>
      </c>
      <c r="G529" s="341" t="s">
        <v>3000</v>
      </c>
      <c r="H529" s="341" t="s">
        <v>4946</v>
      </c>
      <c r="I529" s="341" t="s">
        <v>4142</v>
      </c>
      <c r="J529" s="341" t="s">
        <v>3366</v>
      </c>
      <c r="K529" s="341" t="s">
        <v>4017</v>
      </c>
      <c r="L529" s="341" t="s">
        <v>4946</v>
      </c>
      <c r="M529" s="341" t="s">
        <v>4017</v>
      </c>
      <c r="N529" s="341" t="s">
        <v>7047</v>
      </c>
      <c r="O529" s="341" t="s">
        <v>4946</v>
      </c>
      <c r="P529" s="341" t="s">
        <v>4017</v>
      </c>
    </row>
    <row r="530" spans="1:16" outlineLevel="1">
      <c r="A530" s="216" t="s">
        <v>2942</v>
      </c>
      <c r="D530" s="219" t="str">
        <f t="shared" si="8"/>
        <v>Ирландия - IE</v>
      </c>
      <c r="G530" s="378" t="s">
        <v>2812</v>
      </c>
      <c r="H530" s="378" t="s">
        <v>4947</v>
      </c>
      <c r="I530" s="378" t="s">
        <v>4143</v>
      </c>
      <c r="J530" s="378" t="s">
        <v>3367</v>
      </c>
      <c r="K530" s="378" t="s">
        <v>4143</v>
      </c>
      <c r="L530" s="378" t="s">
        <v>4947</v>
      </c>
      <c r="M530" s="378" t="s">
        <v>4143</v>
      </c>
      <c r="N530" s="378" t="s">
        <v>7048</v>
      </c>
      <c r="O530" s="378" t="s">
        <v>4947</v>
      </c>
      <c r="P530" s="378" t="s">
        <v>4143</v>
      </c>
    </row>
    <row r="531" spans="1:16" outlineLevel="1">
      <c r="A531" s="216" t="s">
        <v>2942</v>
      </c>
      <c r="D531" s="219" t="str">
        <f t="shared" si="8"/>
        <v>Исландия - IS</v>
      </c>
      <c r="G531" s="378" t="s">
        <v>3323</v>
      </c>
      <c r="H531" s="378" t="s">
        <v>1060</v>
      </c>
      <c r="I531" s="378" t="s">
        <v>4144</v>
      </c>
      <c r="J531" s="378" t="s">
        <v>3368</v>
      </c>
      <c r="K531" s="378" t="s">
        <v>4018</v>
      </c>
      <c r="L531" s="378" t="s">
        <v>1060</v>
      </c>
      <c r="M531" s="378" t="s">
        <v>4018</v>
      </c>
      <c r="N531" s="378" t="s">
        <v>7049</v>
      </c>
      <c r="O531" s="378" t="s">
        <v>1060</v>
      </c>
      <c r="P531" s="378" t="s">
        <v>4018</v>
      </c>
    </row>
    <row r="532" spans="1:16" outlineLevel="1">
      <c r="A532" s="216" t="s">
        <v>2942</v>
      </c>
      <c r="D532" s="219" t="str">
        <f t="shared" si="8"/>
        <v>Италия - IT</v>
      </c>
      <c r="G532" s="341" t="s">
        <v>3256</v>
      </c>
      <c r="H532" s="341" t="s">
        <v>1061</v>
      </c>
      <c r="I532" s="341" t="s">
        <v>1061</v>
      </c>
      <c r="J532" s="341" t="s">
        <v>3369</v>
      </c>
      <c r="K532" s="341" t="s">
        <v>1061</v>
      </c>
      <c r="L532" s="341" t="s">
        <v>1061</v>
      </c>
      <c r="M532" s="341" t="s">
        <v>1061</v>
      </c>
      <c r="N532" s="341" t="s">
        <v>7050</v>
      </c>
      <c r="O532" s="341" t="s">
        <v>1061</v>
      </c>
      <c r="P532" s="341" t="s">
        <v>1061</v>
      </c>
    </row>
    <row r="533" spans="1:16" outlineLevel="1">
      <c r="A533" s="216" t="s">
        <v>2942</v>
      </c>
      <c r="D533" s="219" t="str">
        <f t="shared" si="8"/>
        <v>Латвия - LV</v>
      </c>
      <c r="G533" s="341" t="s">
        <v>3259</v>
      </c>
      <c r="H533" s="341" t="s">
        <v>693</v>
      </c>
      <c r="I533" s="341" t="s">
        <v>4145</v>
      </c>
      <c r="J533" s="341" t="s">
        <v>3370</v>
      </c>
      <c r="K533" s="341" t="s">
        <v>4019</v>
      </c>
      <c r="L533" s="341" t="s">
        <v>693</v>
      </c>
      <c r="M533" s="341" t="s">
        <v>4019</v>
      </c>
      <c r="N533" s="341" t="s">
        <v>7051</v>
      </c>
      <c r="O533" s="341" t="s">
        <v>693</v>
      </c>
      <c r="P533" s="341" t="s">
        <v>4019</v>
      </c>
    </row>
    <row r="534" spans="1:16" outlineLevel="1">
      <c r="A534" s="216" t="s">
        <v>2942</v>
      </c>
      <c r="D534" s="219" t="str">
        <f t="shared" si="8"/>
        <v>Лихтенштейн - LI</v>
      </c>
      <c r="G534" s="341" t="s">
        <v>4325</v>
      </c>
      <c r="H534" s="341" t="s">
        <v>4325</v>
      </c>
      <c r="I534" s="341" t="s">
        <v>4325</v>
      </c>
      <c r="J534" s="341" t="s">
        <v>3371</v>
      </c>
      <c r="K534" s="341" t="s">
        <v>4325</v>
      </c>
      <c r="L534" s="341" t="s">
        <v>4325</v>
      </c>
      <c r="M534" s="341" t="s">
        <v>4325</v>
      </c>
      <c r="N534" s="341" t="s">
        <v>7052</v>
      </c>
      <c r="O534" s="341" t="s">
        <v>4325</v>
      </c>
      <c r="P534" s="341" t="s">
        <v>4325</v>
      </c>
    </row>
    <row r="535" spans="1:16" outlineLevel="1">
      <c r="A535" s="216" t="s">
        <v>2942</v>
      </c>
      <c r="D535" s="219" t="str">
        <f t="shared" si="8"/>
        <v>Литва - LT</v>
      </c>
      <c r="G535" s="341" t="s">
        <v>4328</v>
      </c>
      <c r="H535" s="341" t="s">
        <v>694</v>
      </c>
      <c r="I535" s="341" t="s">
        <v>9</v>
      </c>
      <c r="J535" s="341" t="s">
        <v>3372</v>
      </c>
      <c r="K535" s="341" t="s">
        <v>9</v>
      </c>
      <c r="L535" s="341" t="s">
        <v>694</v>
      </c>
      <c r="M535" s="341" t="s">
        <v>9</v>
      </c>
      <c r="N535" s="341" t="s">
        <v>7053</v>
      </c>
      <c r="O535" s="341" t="s">
        <v>694</v>
      </c>
      <c r="P535" s="341" t="s">
        <v>9</v>
      </c>
    </row>
    <row r="536" spans="1:16" outlineLevel="1">
      <c r="A536" s="216" t="s">
        <v>2942</v>
      </c>
      <c r="D536" s="219" t="str">
        <f t="shared" si="8"/>
        <v>Люксембург - LU</v>
      </c>
      <c r="G536" s="341" t="s">
        <v>1003</v>
      </c>
      <c r="H536" s="341" t="s">
        <v>1003</v>
      </c>
      <c r="I536" s="341" t="s">
        <v>1003</v>
      </c>
      <c r="J536" s="341" t="s">
        <v>3373</v>
      </c>
      <c r="K536" s="341" t="s">
        <v>4020</v>
      </c>
      <c r="L536" s="341" t="s">
        <v>1003</v>
      </c>
      <c r="M536" s="341" t="s">
        <v>4020</v>
      </c>
      <c r="N536" s="341" t="s">
        <v>7054</v>
      </c>
      <c r="O536" s="341" t="s">
        <v>1003</v>
      </c>
      <c r="P536" s="341" t="s">
        <v>4020</v>
      </c>
    </row>
    <row r="537" spans="1:16" outlineLevel="1">
      <c r="A537" s="216" t="s">
        <v>2942</v>
      </c>
      <c r="D537" s="219" t="str">
        <f t="shared" si="8"/>
        <v>Македония - MK</v>
      </c>
      <c r="G537" s="341" t="s">
        <v>1006</v>
      </c>
      <c r="H537" s="341" t="s">
        <v>695</v>
      </c>
      <c r="I537" s="341" t="s">
        <v>695</v>
      </c>
      <c r="J537" s="341" t="s">
        <v>3374</v>
      </c>
      <c r="K537" s="341" t="s">
        <v>4021</v>
      </c>
      <c r="L537" s="341" t="s">
        <v>695</v>
      </c>
      <c r="M537" s="341" t="s">
        <v>4021</v>
      </c>
      <c r="N537" s="341" t="s">
        <v>7055</v>
      </c>
      <c r="O537" s="341" t="s">
        <v>695</v>
      </c>
      <c r="P537" s="341" t="s">
        <v>4021</v>
      </c>
    </row>
    <row r="538" spans="1:16" outlineLevel="1">
      <c r="A538" s="216" t="s">
        <v>2942</v>
      </c>
      <c r="D538" s="219" t="str">
        <f t="shared" si="8"/>
        <v>Мальта - MT</v>
      </c>
      <c r="G538" s="341" t="s">
        <v>2605</v>
      </c>
      <c r="H538" s="341" t="s">
        <v>696</v>
      </c>
      <c r="I538" s="341" t="s">
        <v>696</v>
      </c>
      <c r="J538" s="341" t="s">
        <v>3375</v>
      </c>
      <c r="K538" s="341" t="s">
        <v>696</v>
      </c>
      <c r="L538" s="341" t="s">
        <v>696</v>
      </c>
      <c r="M538" s="341" t="s">
        <v>696</v>
      </c>
      <c r="N538" s="341" t="s">
        <v>7056</v>
      </c>
      <c r="O538" s="341" t="s">
        <v>696</v>
      </c>
      <c r="P538" s="341" t="s">
        <v>696</v>
      </c>
    </row>
    <row r="539" spans="1:16" outlineLevel="1">
      <c r="A539" s="216" t="s">
        <v>2942</v>
      </c>
      <c r="D539" s="219" t="str">
        <f t="shared" si="8"/>
        <v>Молдова - MD</v>
      </c>
      <c r="G539" s="341" t="s">
        <v>2608</v>
      </c>
      <c r="H539" s="341" t="s">
        <v>697</v>
      </c>
      <c r="I539" s="341" t="s">
        <v>697</v>
      </c>
      <c r="J539" s="341" t="s">
        <v>3376</v>
      </c>
      <c r="K539" s="341" t="s">
        <v>4022</v>
      </c>
      <c r="L539" s="341" t="s">
        <v>697</v>
      </c>
      <c r="M539" s="341" t="s">
        <v>4022</v>
      </c>
      <c r="N539" s="341" t="s">
        <v>7057</v>
      </c>
      <c r="O539" s="341" t="s">
        <v>697</v>
      </c>
      <c r="P539" s="341" t="s">
        <v>4022</v>
      </c>
    </row>
    <row r="540" spans="1:16" outlineLevel="1">
      <c r="A540" s="216" t="s">
        <v>2942</v>
      </c>
      <c r="D540" s="219" t="str">
        <f t="shared" si="8"/>
        <v>Монако - MC</v>
      </c>
      <c r="G540" s="341" t="s">
        <v>3634</v>
      </c>
      <c r="H540" s="341" t="s">
        <v>3634</v>
      </c>
      <c r="I540" s="341" t="s">
        <v>3634</v>
      </c>
      <c r="J540" s="341" t="s">
        <v>3377</v>
      </c>
      <c r="K540" s="341" t="s">
        <v>4023</v>
      </c>
      <c r="L540" s="341" t="s">
        <v>3634</v>
      </c>
      <c r="M540" s="341" t="s">
        <v>4023</v>
      </c>
      <c r="N540" s="341" t="s">
        <v>7058</v>
      </c>
      <c r="O540" s="341" t="s">
        <v>3634</v>
      </c>
      <c r="P540" s="341" t="s">
        <v>4023</v>
      </c>
    </row>
    <row r="541" spans="1:16" outlineLevel="1">
      <c r="A541" s="216" t="s">
        <v>2942</v>
      </c>
      <c r="D541" s="219" t="str">
        <f t="shared" si="8"/>
        <v>Норвегия - NO</v>
      </c>
      <c r="G541" s="341" t="s">
        <v>3637</v>
      </c>
      <c r="H541" s="341" t="s">
        <v>698</v>
      </c>
      <c r="I541" s="341" t="s">
        <v>10</v>
      </c>
      <c r="J541" s="341" t="s">
        <v>3378</v>
      </c>
      <c r="K541" s="341" t="s">
        <v>4024</v>
      </c>
      <c r="L541" s="341" t="s">
        <v>698</v>
      </c>
      <c r="M541" s="341" t="s">
        <v>4024</v>
      </c>
      <c r="N541" s="341" t="s">
        <v>7059</v>
      </c>
      <c r="O541" s="341" t="s">
        <v>698</v>
      </c>
      <c r="P541" s="341" t="s">
        <v>4024</v>
      </c>
    </row>
    <row r="542" spans="1:16" outlineLevel="1">
      <c r="A542" s="216" t="s">
        <v>2942</v>
      </c>
      <c r="D542" s="219" t="str">
        <f t="shared" si="8"/>
        <v>Нидерланды - NL</v>
      </c>
      <c r="G542" s="341" t="s">
        <v>2472</v>
      </c>
      <c r="H542" s="341" t="s">
        <v>699</v>
      </c>
      <c r="I542" s="341" t="s">
        <v>11</v>
      </c>
      <c r="J542" s="341" t="s">
        <v>3379</v>
      </c>
      <c r="K542" s="341" t="s">
        <v>4025</v>
      </c>
      <c r="L542" s="341" t="s">
        <v>699</v>
      </c>
      <c r="M542" s="341" t="s">
        <v>4025</v>
      </c>
      <c r="N542" s="341" t="s">
        <v>7060</v>
      </c>
      <c r="O542" s="341" t="s">
        <v>699</v>
      </c>
      <c r="P542" s="341" t="s">
        <v>6270</v>
      </c>
    </row>
    <row r="543" spans="1:16" outlineLevel="1">
      <c r="A543" s="216" t="s">
        <v>2942</v>
      </c>
      <c r="D543" s="219" t="str">
        <f t="shared" si="8"/>
        <v>Польшa - PL</v>
      </c>
      <c r="G543" s="341" t="s">
        <v>3013</v>
      </c>
      <c r="H543" s="341" t="s">
        <v>700</v>
      </c>
      <c r="I543" s="341" t="s">
        <v>12</v>
      </c>
      <c r="J543" s="341" t="s">
        <v>3380</v>
      </c>
      <c r="K543" s="341" t="s">
        <v>12</v>
      </c>
      <c r="L543" s="341" t="s">
        <v>700</v>
      </c>
      <c r="M543" s="341" t="s">
        <v>12</v>
      </c>
      <c r="N543" s="341" t="s">
        <v>7061</v>
      </c>
      <c r="O543" s="341" t="s">
        <v>700</v>
      </c>
      <c r="P543" s="341" t="s">
        <v>12</v>
      </c>
    </row>
    <row r="544" spans="1:16" outlineLevel="1">
      <c r="A544" s="216" t="s">
        <v>2942</v>
      </c>
      <c r="D544" s="219" t="str">
        <f t="shared" ref="D544:D607" si="9">INDEX(G544:Q544,,$F$2)</f>
        <v>Португалия - PT</v>
      </c>
      <c r="G544" s="341" t="s">
        <v>3016</v>
      </c>
      <c r="H544" s="341" t="s">
        <v>3016</v>
      </c>
      <c r="I544" s="341" t="s">
        <v>13</v>
      </c>
      <c r="J544" s="341" t="s">
        <v>3381</v>
      </c>
      <c r="K544" s="341" t="s">
        <v>3016</v>
      </c>
      <c r="L544" s="341" t="s">
        <v>3016</v>
      </c>
      <c r="M544" s="341" t="s">
        <v>3016</v>
      </c>
      <c r="N544" s="341" t="s">
        <v>7062</v>
      </c>
      <c r="O544" s="341" t="s">
        <v>3016</v>
      </c>
      <c r="P544" s="341" t="s">
        <v>3016</v>
      </c>
    </row>
    <row r="545" spans="1:16" outlineLevel="1">
      <c r="A545" s="216" t="s">
        <v>2942</v>
      </c>
      <c r="D545" s="219" t="str">
        <f t="shared" si="9"/>
        <v>Чешская Республика - CZ</v>
      </c>
      <c r="G545" s="341" t="s">
        <v>3019</v>
      </c>
      <c r="H545" s="341" t="s">
        <v>701</v>
      </c>
      <c r="I545" s="341" t="s">
        <v>14</v>
      </c>
      <c r="J545" s="341" t="s">
        <v>3382</v>
      </c>
      <c r="K545" s="341" t="s">
        <v>4026</v>
      </c>
      <c r="L545" s="341" t="s">
        <v>701</v>
      </c>
      <c r="M545" s="341" t="s">
        <v>4026</v>
      </c>
      <c r="N545" s="341" t="s">
        <v>7063</v>
      </c>
      <c r="O545" s="341" t="s">
        <v>701</v>
      </c>
      <c r="P545" s="341" t="s">
        <v>4026</v>
      </c>
    </row>
    <row r="546" spans="1:16" outlineLevel="1">
      <c r="A546" s="216" t="s">
        <v>2942</v>
      </c>
      <c r="D546" s="219" t="str">
        <f t="shared" si="9"/>
        <v>Румыния - RO</v>
      </c>
      <c r="G546" s="341" t="s">
        <v>3714</v>
      </c>
      <c r="H546" s="341" t="s">
        <v>702</v>
      </c>
      <c r="I546" s="341" t="s">
        <v>702</v>
      </c>
      <c r="J546" s="341" t="s">
        <v>2401</v>
      </c>
      <c r="K546" s="341" t="s">
        <v>4027</v>
      </c>
      <c r="L546" s="341" t="s">
        <v>702</v>
      </c>
      <c r="M546" s="341" t="s">
        <v>4027</v>
      </c>
      <c r="N546" s="341" t="s">
        <v>7064</v>
      </c>
      <c r="O546" s="341" t="s">
        <v>702</v>
      </c>
      <c r="P546" s="341" t="s">
        <v>6271</v>
      </c>
    </row>
    <row r="547" spans="1:16" outlineLevel="1">
      <c r="A547" s="216" t="s">
        <v>2942</v>
      </c>
      <c r="D547" s="219" t="str">
        <f t="shared" si="9"/>
        <v>Великобритания - GB</v>
      </c>
      <c r="G547" s="341" t="s">
        <v>3274</v>
      </c>
      <c r="H547" s="341" t="s">
        <v>703</v>
      </c>
      <c r="I547" s="341" t="s">
        <v>15</v>
      </c>
      <c r="J547" s="341" t="s">
        <v>2402</v>
      </c>
      <c r="K547" s="341" t="s">
        <v>4028</v>
      </c>
      <c r="L547" s="341" t="s">
        <v>703</v>
      </c>
      <c r="M547" s="341" t="s">
        <v>4028</v>
      </c>
      <c r="N547" s="341" t="s">
        <v>7065</v>
      </c>
      <c r="O547" s="341" t="s">
        <v>703</v>
      </c>
      <c r="P547" s="341" t="s">
        <v>4028</v>
      </c>
    </row>
    <row r="548" spans="1:16" outlineLevel="1">
      <c r="A548" s="216" t="s">
        <v>2942</v>
      </c>
      <c r="D548" s="219" t="str">
        <f t="shared" si="9"/>
        <v>Сан-Марино - SM</v>
      </c>
      <c r="G548" s="341" t="s">
        <v>1792</v>
      </c>
      <c r="H548" s="341" t="s">
        <v>704</v>
      </c>
      <c r="I548" s="341" t="s">
        <v>704</v>
      </c>
      <c r="J548" s="341" t="s">
        <v>2403</v>
      </c>
      <c r="K548" s="341" t="s">
        <v>704</v>
      </c>
      <c r="L548" s="341" t="s">
        <v>704</v>
      </c>
      <c r="M548" s="341" t="s">
        <v>704</v>
      </c>
      <c r="N548" s="341" t="s">
        <v>7066</v>
      </c>
      <c r="O548" s="341" t="s">
        <v>704</v>
      </c>
      <c r="P548" s="341" t="s">
        <v>704</v>
      </c>
    </row>
    <row r="549" spans="1:16" outlineLevel="1">
      <c r="A549" s="216" t="s">
        <v>2942</v>
      </c>
      <c r="D549" s="219" t="str">
        <f t="shared" si="9"/>
        <v>Сербия и Черногория - CS</v>
      </c>
      <c r="G549" s="341" t="s">
        <v>1794</v>
      </c>
      <c r="H549" s="341" t="s">
        <v>705</v>
      </c>
      <c r="I549" s="341" t="s">
        <v>16</v>
      </c>
      <c r="J549" s="341" t="s">
        <v>2404</v>
      </c>
      <c r="K549" s="341" t="s">
        <v>4029</v>
      </c>
      <c r="L549" s="341" t="s">
        <v>705</v>
      </c>
      <c r="M549" s="341" t="s">
        <v>4029</v>
      </c>
      <c r="N549" s="341" t="s">
        <v>7067</v>
      </c>
      <c r="O549" s="341" t="s">
        <v>705</v>
      </c>
      <c r="P549" s="341" t="s">
        <v>4029</v>
      </c>
    </row>
    <row r="550" spans="1:16" outlineLevel="1">
      <c r="A550" s="216" t="s">
        <v>2942</v>
      </c>
      <c r="D550" s="219" t="str">
        <f t="shared" si="9"/>
        <v>Словакия - SK</v>
      </c>
      <c r="G550" s="341" t="s">
        <v>1796</v>
      </c>
      <c r="H550" s="341" t="s">
        <v>706</v>
      </c>
      <c r="I550" s="341" t="s">
        <v>17</v>
      </c>
      <c r="J550" s="341" t="s">
        <v>2405</v>
      </c>
      <c r="K550" s="341" t="s">
        <v>460</v>
      </c>
      <c r="L550" s="341" t="s">
        <v>706</v>
      </c>
      <c r="M550" s="341" t="s">
        <v>460</v>
      </c>
      <c r="N550" s="341" t="s">
        <v>7068</v>
      </c>
      <c r="O550" s="341" t="s">
        <v>706</v>
      </c>
      <c r="P550" s="341" t="s">
        <v>460</v>
      </c>
    </row>
    <row r="551" spans="1:16" outlineLevel="1">
      <c r="A551" s="216" t="s">
        <v>2942</v>
      </c>
      <c r="D551" s="219" t="str">
        <f t="shared" si="9"/>
        <v>Словения - SI</v>
      </c>
      <c r="G551" s="341" t="s">
        <v>4279</v>
      </c>
      <c r="H551" s="341" t="s">
        <v>707</v>
      </c>
      <c r="I551" s="341" t="s">
        <v>707</v>
      </c>
      <c r="J551" s="341" t="s">
        <v>2406</v>
      </c>
      <c r="K551" s="341" t="s">
        <v>461</v>
      </c>
      <c r="L551" s="341" t="s">
        <v>707</v>
      </c>
      <c r="M551" s="341" t="s">
        <v>461</v>
      </c>
      <c r="N551" s="341" t="s">
        <v>7069</v>
      </c>
      <c r="O551" s="341" t="s">
        <v>707</v>
      </c>
      <c r="P551" s="341" t="s">
        <v>461</v>
      </c>
    </row>
    <row r="552" spans="1:16" outlineLevel="1">
      <c r="A552" s="216" t="s">
        <v>2942</v>
      </c>
      <c r="D552" s="219" t="str">
        <f t="shared" si="9"/>
        <v>Швеция - SE</v>
      </c>
      <c r="G552" s="341" t="s">
        <v>4281</v>
      </c>
      <c r="H552" s="341" t="s">
        <v>1602</v>
      </c>
      <c r="I552" s="341" t="s">
        <v>18</v>
      </c>
      <c r="J552" s="341" t="s">
        <v>2407</v>
      </c>
      <c r="K552" s="341" t="s">
        <v>462</v>
      </c>
      <c r="L552" s="341" t="s">
        <v>1602</v>
      </c>
      <c r="M552" s="341" t="s">
        <v>462</v>
      </c>
      <c r="N552" s="341" t="s">
        <v>7070</v>
      </c>
      <c r="O552" s="341" t="s">
        <v>1602</v>
      </c>
      <c r="P552" s="341" t="s">
        <v>462</v>
      </c>
    </row>
    <row r="553" spans="1:16" outlineLevel="1">
      <c r="A553" s="216" t="s">
        <v>2942</v>
      </c>
      <c r="D553" s="219" t="str">
        <f t="shared" si="9"/>
        <v>Швейцария - CH</v>
      </c>
      <c r="G553" s="341" t="s">
        <v>1251</v>
      </c>
      <c r="H553" s="341" t="s">
        <v>1603</v>
      </c>
      <c r="I553" s="341" t="s">
        <v>19</v>
      </c>
      <c r="J553" s="341" t="s">
        <v>2408</v>
      </c>
      <c r="K553" s="341" t="s">
        <v>463</v>
      </c>
      <c r="L553" s="341" t="s">
        <v>1603</v>
      </c>
      <c r="M553" s="341" t="s">
        <v>463</v>
      </c>
      <c r="N553" s="341" t="s">
        <v>7071</v>
      </c>
      <c r="O553" s="341" t="s">
        <v>1603</v>
      </c>
      <c r="P553" s="341" t="s">
        <v>463</v>
      </c>
    </row>
    <row r="554" spans="1:16" outlineLevel="1">
      <c r="A554" s="216" t="s">
        <v>2942</v>
      </c>
      <c r="D554" s="219" t="str">
        <f t="shared" si="9"/>
        <v>Турция - TR</v>
      </c>
      <c r="G554" s="341" t="s">
        <v>1253</v>
      </c>
      <c r="H554" s="341" t="s">
        <v>1604</v>
      </c>
      <c r="I554" s="341" t="s">
        <v>20</v>
      </c>
      <c r="J554" s="341" t="s">
        <v>2409</v>
      </c>
      <c r="K554" s="341" t="s">
        <v>464</v>
      </c>
      <c r="L554" s="341" t="s">
        <v>1604</v>
      </c>
      <c r="M554" s="341" t="s">
        <v>464</v>
      </c>
      <c r="N554" s="341" t="s">
        <v>7072</v>
      </c>
      <c r="O554" s="341" t="s">
        <v>1604</v>
      </c>
      <c r="P554" s="341" t="s">
        <v>464</v>
      </c>
    </row>
    <row r="555" spans="1:16" outlineLevel="1">
      <c r="A555" s="216" t="s">
        <v>2942</v>
      </c>
      <c r="D555" s="219" t="str">
        <f t="shared" si="9"/>
        <v>Украина - UA</v>
      </c>
      <c r="G555" s="341" t="s">
        <v>4443</v>
      </c>
      <c r="H555" s="341" t="s">
        <v>4443</v>
      </c>
      <c r="I555" s="341" t="s">
        <v>4148</v>
      </c>
      <c r="J555" s="341" t="s">
        <v>2410</v>
      </c>
      <c r="K555" s="341" t="s">
        <v>465</v>
      </c>
      <c r="L555" s="341" t="s">
        <v>4443</v>
      </c>
      <c r="M555" s="341" t="s">
        <v>465</v>
      </c>
      <c r="N555" s="341" t="s">
        <v>7073</v>
      </c>
      <c r="O555" s="341" t="s">
        <v>4443</v>
      </c>
      <c r="P555" s="341" t="s">
        <v>465</v>
      </c>
    </row>
    <row r="556" spans="1:16" outlineLevel="1">
      <c r="A556" s="216" t="s">
        <v>2942</v>
      </c>
      <c r="D556" s="219" t="str">
        <f t="shared" si="9"/>
        <v>Ватикан - VA</v>
      </c>
      <c r="G556" s="341" t="s">
        <v>4979</v>
      </c>
      <c r="H556" s="341" t="s">
        <v>4979</v>
      </c>
      <c r="I556" s="341" t="s">
        <v>4979</v>
      </c>
      <c r="J556" s="341" t="s">
        <v>2411</v>
      </c>
      <c r="K556" s="341" t="s">
        <v>466</v>
      </c>
      <c r="L556" s="341" t="s">
        <v>4979</v>
      </c>
      <c r="M556" s="341" t="s">
        <v>466</v>
      </c>
      <c r="N556" s="341" t="s">
        <v>7074</v>
      </c>
      <c r="O556" s="341" t="s">
        <v>4979</v>
      </c>
      <c r="P556" s="341" t="s">
        <v>466</v>
      </c>
    </row>
    <row r="557" spans="1:16" outlineLevel="1">
      <c r="A557" s="216" t="s">
        <v>2942</v>
      </c>
      <c r="D557" s="219" t="str">
        <f t="shared" si="9"/>
        <v>****Азия****</v>
      </c>
      <c r="G557" s="341" t="s">
        <v>4982</v>
      </c>
      <c r="H557" s="341" t="s">
        <v>1605</v>
      </c>
      <c r="I557" s="341" t="s">
        <v>1605</v>
      </c>
      <c r="J557" s="341" t="s">
        <v>2412</v>
      </c>
      <c r="K557" s="341" t="s">
        <v>1605</v>
      </c>
      <c r="L557" s="341" t="s">
        <v>1605</v>
      </c>
      <c r="M557" s="341" t="s">
        <v>1605</v>
      </c>
      <c r="N557" s="341" t="s">
        <v>7075</v>
      </c>
      <c r="O557" s="341" t="s">
        <v>1605</v>
      </c>
      <c r="P557" s="341" t="s">
        <v>1605</v>
      </c>
    </row>
    <row r="558" spans="1:16" outlineLevel="1">
      <c r="A558" s="216" t="s">
        <v>2942</v>
      </c>
      <c r="D558" s="219" t="str">
        <f t="shared" si="9"/>
        <v>Афганистан - AF</v>
      </c>
      <c r="G558" s="341" t="s">
        <v>710</v>
      </c>
      <c r="H558" s="341" t="s">
        <v>710</v>
      </c>
      <c r="I558" s="341" t="s">
        <v>4149</v>
      </c>
      <c r="J558" s="341" t="s">
        <v>2413</v>
      </c>
      <c r="K558" s="341" t="s">
        <v>710</v>
      </c>
      <c r="L558" s="341" t="s">
        <v>710</v>
      </c>
      <c r="M558" s="341" t="s">
        <v>710</v>
      </c>
      <c r="N558" s="341" t="s">
        <v>7076</v>
      </c>
      <c r="O558" s="341" t="s">
        <v>710</v>
      </c>
      <c r="P558" s="341" t="s">
        <v>710</v>
      </c>
    </row>
    <row r="559" spans="1:16" outlineLevel="1">
      <c r="A559" s="216" t="s">
        <v>2942</v>
      </c>
      <c r="D559" s="219" t="str">
        <f t="shared" si="9"/>
        <v>Саудовская Аравия - SA</v>
      </c>
      <c r="G559" s="341" t="s">
        <v>713</v>
      </c>
      <c r="H559" s="341" t="s">
        <v>4721</v>
      </c>
      <c r="I559" s="341" t="s">
        <v>4150</v>
      </c>
      <c r="J559" s="341" t="s">
        <v>2414</v>
      </c>
      <c r="K559" s="341" t="s">
        <v>467</v>
      </c>
      <c r="L559" s="341" t="s">
        <v>4721</v>
      </c>
      <c r="M559" s="341" t="s">
        <v>467</v>
      </c>
      <c r="N559" s="341" t="s">
        <v>7077</v>
      </c>
      <c r="O559" s="341" t="s">
        <v>4721</v>
      </c>
      <c r="P559" s="341" t="s">
        <v>4150</v>
      </c>
    </row>
    <row r="560" spans="1:16" outlineLevel="1">
      <c r="A560" s="216" t="s">
        <v>2942</v>
      </c>
      <c r="D560" s="219" t="str">
        <f t="shared" si="9"/>
        <v>Армения - AM</v>
      </c>
      <c r="G560" s="341" t="s">
        <v>715</v>
      </c>
      <c r="H560" s="341" t="s">
        <v>4722</v>
      </c>
      <c r="I560" s="341" t="s">
        <v>4722</v>
      </c>
      <c r="J560" s="341" t="s">
        <v>2415</v>
      </c>
      <c r="K560" s="341" t="s">
        <v>4722</v>
      </c>
      <c r="L560" s="341" t="s">
        <v>4722</v>
      </c>
      <c r="M560" s="341" t="s">
        <v>4722</v>
      </c>
      <c r="N560" s="341" t="s">
        <v>7078</v>
      </c>
      <c r="O560" s="341" t="s">
        <v>4722</v>
      </c>
      <c r="P560" s="341" t="s">
        <v>4722</v>
      </c>
    </row>
    <row r="561" spans="1:16" outlineLevel="1">
      <c r="A561" s="216" t="s">
        <v>2942</v>
      </c>
      <c r="D561" s="219" t="str">
        <f t="shared" si="9"/>
        <v>Азербайджан - AZ</v>
      </c>
      <c r="G561" s="341" t="s">
        <v>717</v>
      </c>
      <c r="H561" s="341" t="s">
        <v>717</v>
      </c>
      <c r="I561" s="341" t="s">
        <v>717</v>
      </c>
      <c r="J561" s="341" t="s">
        <v>2416</v>
      </c>
      <c r="K561" s="341" t="s">
        <v>468</v>
      </c>
      <c r="L561" s="341" t="s">
        <v>717</v>
      </c>
      <c r="M561" s="341" t="s">
        <v>468</v>
      </c>
      <c r="N561" s="341" t="s">
        <v>7079</v>
      </c>
      <c r="O561" s="341" t="s">
        <v>717</v>
      </c>
      <c r="P561" s="341" t="s">
        <v>468</v>
      </c>
    </row>
    <row r="562" spans="1:16" outlineLevel="1">
      <c r="A562" s="216" t="s">
        <v>2942</v>
      </c>
      <c r="D562" s="219" t="str">
        <f t="shared" si="9"/>
        <v>Бахрейн - BH</v>
      </c>
      <c r="G562" s="341" t="s">
        <v>2110</v>
      </c>
      <c r="H562" s="341" t="s">
        <v>4723</v>
      </c>
      <c r="I562" s="341" t="s">
        <v>4723</v>
      </c>
      <c r="J562" s="341" t="s">
        <v>2417</v>
      </c>
      <c r="K562" s="341" t="s">
        <v>2110</v>
      </c>
      <c r="L562" s="341" t="s">
        <v>4723</v>
      </c>
      <c r="M562" s="341" t="s">
        <v>2110</v>
      </c>
      <c r="N562" s="341" t="s">
        <v>7080</v>
      </c>
      <c r="O562" s="341" t="s">
        <v>4723</v>
      </c>
      <c r="P562" s="341" t="s">
        <v>2110</v>
      </c>
    </row>
    <row r="563" spans="1:16" outlineLevel="1">
      <c r="A563" s="216" t="s">
        <v>2942</v>
      </c>
      <c r="D563" s="219" t="str">
        <f t="shared" si="9"/>
        <v>Бангладеш - BD</v>
      </c>
      <c r="G563" s="341" t="s">
        <v>4870</v>
      </c>
      <c r="H563" s="341" t="s">
        <v>4870</v>
      </c>
      <c r="I563" s="341" t="s">
        <v>4870</v>
      </c>
      <c r="J563" s="341" t="s">
        <v>2418</v>
      </c>
      <c r="K563" s="341" t="s">
        <v>4870</v>
      </c>
      <c r="L563" s="341" t="s">
        <v>4870</v>
      </c>
      <c r="M563" s="341" t="s">
        <v>4870</v>
      </c>
      <c r="N563" s="341" t="s">
        <v>7081</v>
      </c>
      <c r="O563" s="341" t="s">
        <v>4870</v>
      </c>
      <c r="P563" s="341" t="s">
        <v>4870</v>
      </c>
    </row>
    <row r="564" spans="1:16" outlineLevel="1">
      <c r="A564" s="216" t="s">
        <v>2942</v>
      </c>
      <c r="D564" s="219" t="str">
        <f t="shared" si="9"/>
        <v>Бутан - BT</v>
      </c>
      <c r="G564" s="341" t="s">
        <v>4054</v>
      </c>
      <c r="H564" s="341" t="s">
        <v>4724</v>
      </c>
      <c r="I564" s="341" t="s">
        <v>4724</v>
      </c>
      <c r="J564" s="341" t="s">
        <v>2419</v>
      </c>
      <c r="K564" s="341" t="s">
        <v>469</v>
      </c>
      <c r="L564" s="341" t="s">
        <v>4724</v>
      </c>
      <c r="M564" s="341" t="s">
        <v>469</v>
      </c>
      <c r="N564" s="341" t="s">
        <v>7082</v>
      </c>
      <c r="O564" s="341" t="s">
        <v>4724</v>
      </c>
      <c r="P564" s="341" t="s">
        <v>469</v>
      </c>
    </row>
    <row r="565" spans="1:16" outlineLevel="1">
      <c r="A565" s="216" t="s">
        <v>2942</v>
      </c>
      <c r="D565" s="219" t="str">
        <f t="shared" si="9"/>
        <v>Бруней - BN</v>
      </c>
      <c r="G565" s="341" t="s">
        <v>4057</v>
      </c>
      <c r="H565" s="341" t="s">
        <v>4633</v>
      </c>
      <c r="I565" s="341" t="s">
        <v>4633</v>
      </c>
      <c r="J565" s="341" t="s">
        <v>2420</v>
      </c>
      <c r="K565" s="341" t="s">
        <v>4057</v>
      </c>
      <c r="L565" s="341" t="s">
        <v>4633</v>
      </c>
      <c r="M565" s="341" t="s">
        <v>4057</v>
      </c>
      <c r="N565" s="341" t="s">
        <v>7083</v>
      </c>
      <c r="O565" s="341" t="s">
        <v>4633</v>
      </c>
      <c r="P565" s="341" t="s">
        <v>4057</v>
      </c>
    </row>
    <row r="566" spans="1:16" outlineLevel="1">
      <c r="A566" s="216" t="s">
        <v>2942</v>
      </c>
      <c r="D566" s="219" t="str">
        <f t="shared" si="9"/>
        <v>Камбоджа - KH</v>
      </c>
      <c r="G566" s="341" t="s">
        <v>4060</v>
      </c>
      <c r="H566" s="341" t="s">
        <v>4634</v>
      </c>
      <c r="I566" s="341" t="s">
        <v>4634</v>
      </c>
      <c r="J566" s="341" t="s">
        <v>2421</v>
      </c>
      <c r="K566" s="341" t="s">
        <v>470</v>
      </c>
      <c r="L566" s="341" t="s">
        <v>4634</v>
      </c>
      <c r="M566" s="341" t="s">
        <v>470</v>
      </c>
      <c r="N566" s="341" t="s">
        <v>7084</v>
      </c>
      <c r="O566" s="341" t="s">
        <v>4634</v>
      </c>
      <c r="P566" s="341" t="s">
        <v>470</v>
      </c>
    </row>
    <row r="567" spans="1:16" outlineLevel="1">
      <c r="A567" s="216" t="s">
        <v>2942</v>
      </c>
      <c r="D567" s="219" t="str">
        <f t="shared" si="9"/>
        <v>Китай - CN</v>
      </c>
      <c r="G567" s="341" t="s">
        <v>4063</v>
      </c>
      <c r="H567" s="341" t="s">
        <v>4635</v>
      </c>
      <c r="I567" s="341" t="s">
        <v>4635</v>
      </c>
      <c r="J567" s="341" t="s">
        <v>2422</v>
      </c>
      <c r="K567" s="341" t="s">
        <v>4635</v>
      </c>
      <c r="L567" s="341" t="s">
        <v>4635</v>
      </c>
      <c r="M567" s="341" t="s">
        <v>4635</v>
      </c>
      <c r="N567" s="341" t="s">
        <v>7085</v>
      </c>
      <c r="O567" s="341" t="s">
        <v>4635</v>
      </c>
      <c r="P567" s="341" t="s">
        <v>4635</v>
      </c>
    </row>
    <row r="568" spans="1:16" outlineLevel="1">
      <c r="A568" s="216" t="s">
        <v>2942</v>
      </c>
      <c r="D568" s="219" t="str">
        <f t="shared" si="9"/>
        <v>Южная Корея - KR</v>
      </c>
      <c r="G568" s="341" t="s">
        <v>2205</v>
      </c>
      <c r="H568" s="341" t="s">
        <v>4636</v>
      </c>
      <c r="I568" s="341" t="s">
        <v>4151</v>
      </c>
      <c r="J568" s="341" t="s">
        <v>2423</v>
      </c>
      <c r="K568" s="341" t="s">
        <v>471</v>
      </c>
      <c r="L568" s="341" t="s">
        <v>4636</v>
      </c>
      <c r="M568" s="341" t="s">
        <v>471</v>
      </c>
      <c r="N568" s="341" t="s">
        <v>7086</v>
      </c>
      <c r="O568" s="341" t="s">
        <v>4636</v>
      </c>
      <c r="P568" s="341" t="s">
        <v>6272</v>
      </c>
    </row>
    <row r="569" spans="1:16" s="217" customFormat="1" outlineLevel="1">
      <c r="A569" s="216" t="s">
        <v>2942</v>
      </c>
      <c r="B569" s="433"/>
      <c r="C569" s="225"/>
      <c r="D569" s="219" t="str">
        <f t="shared" si="9"/>
        <v>ОАЭ - AE</v>
      </c>
      <c r="E569" s="225"/>
      <c r="F569" s="225"/>
      <c r="G569" s="341" t="s">
        <v>3557</v>
      </c>
      <c r="H569" s="341" t="s">
        <v>3557</v>
      </c>
      <c r="I569" s="341" t="s">
        <v>4152</v>
      </c>
      <c r="J569" s="341" t="s">
        <v>2424</v>
      </c>
      <c r="K569" s="341" t="s">
        <v>472</v>
      </c>
      <c r="L569" s="341" t="s">
        <v>3557</v>
      </c>
      <c r="M569" s="341" t="s">
        <v>472</v>
      </c>
      <c r="N569" s="341" t="s">
        <v>7087</v>
      </c>
      <c r="O569" s="341" t="s">
        <v>3557</v>
      </c>
      <c r="P569" s="341" t="s">
        <v>472</v>
      </c>
    </row>
    <row r="570" spans="1:16" outlineLevel="1">
      <c r="A570" s="216" t="s">
        <v>2942</v>
      </c>
      <c r="D570" s="219" t="str">
        <f t="shared" si="9"/>
        <v>Гонконг - HK</v>
      </c>
      <c r="G570" s="341" t="s">
        <v>3818</v>
      </c>
      <c r="H570" s="341" t="s">
        <v>3818</v>
      </c>
      <c r="I570" s="341" t="s">
        <v>3818</v>
      </c>
      <c r="J570" s="341" t="s">
        <v>2425</v>
      </c>
      <c r="K570" s="341" t="s">
        <v>3818</v>
      </c>
      <c r="L570" s="341" t="s">
        <v>3818</v>
      </c>
      <c r="M570" s="341" t="s">
        <v>3818</v>
      </c>
      <c r="N570" s="341" t="s">
        <v>7088</v>
      </c>
      <c r="O570" s="341" t="s">
        <v>3818</v>
      </c>
      <c r="P570" s="341" t="s">
        <v>3818</v>
      </c>
    </row>
    <row r="571" spans="1:16" outlineLevel="1">
      <c r="A571" s="216" t="s">
        <v>2942</v>
      </c>
      <c r="D571" s="219" t="str">
        <f t="shared" si="9"/>
        <v>Индия - IN</v>
      </c>
      <c r="G571" s="341" t="s">
        <v>660</v>
      </c>
      <c r="H571" s="341" t="s">
        <v>4637</v>
      </c>
      <c r="I571" s="341" t="s">
        <v>4637</v>
      </c>
      <c r="J571" s="341" t="s">
        <v>2426</v>
      </c>
      <c r="K571" s="341" t="s">
        <v>4637</v>
      </c>
      <c r="L571" s="341" t="s">
        <v>4637</v>
      </c>
      <c r="M571" s="341" t="s">
        <v>4637</v>
      </c>
      <c r="N571" s="341" t="s">
        <v>7089</v>
      </c>
      <c r="O571" s="341" t="s">
        <v>4637</v>
      </c>
      <c r="P571" s="341" t="s">
        <v>4637</v>
      </c>
    </row>
    <row r="572" spans="1:16" outlineLevel="1">
      <c r="A572" s="216" t="s">
        <v>2942</v>
      </c>
      <c r="D572" s="219" t="str">
        <f t="shared" si="9"/>
        <v>Индонезия - ID</v>
      </c>
      <c r="G572" s="341" t="s">
        <v>3002</v>
      </c>
      <c r="H572" s="341" t="s">
        <v>4638</v>
      </c>
      <c r="I572" s="341" t="s">
        <v>4153</v>
      </c>
      <c r="J572" s="341" t="s">
        <v>2427</v>
      </c>
      <c r="K572" s="341" t="s">
        <v>4638</v>
      </c>
      <c r="L572" s="341" t="s">
        <v>4638</v>
      </c>
      <c r="M572" s="341" t="s">
        <v>4638</v>
      </c>
      <c r="N572" s="341" t="s">
        <v>7090</v>
      </c>
      <c r="O572" s="341" t="s">
        <v>4638</v>
      </c>
      <c r="P572" s="341" t="s">
        <v>4638</v>
      </c>
    </row>
    <row r="573" spans="1:16" outlineLevel="1">
      <c r="A573" s="216" t="s">
        <v>2942</v>
      </c>
      <c r="D573" s="219" t="str">
        <f t="shared" si="9"/>
        <v>Иран - IR</v>
      </c>
      <c r="G573" s="341" t="s">
        <v>3711</v>
      </c>
      <c r="H573" s="341" t="s">
        <v>3711</v>
      </c>
      <c r="I573" s="341" t="s">
        <v>3711</v>
      </c>
      <c r="J573" s="341" t="s">
        <v>2428</v>
      </c>
      <c r="K573" s="341" t="s">
        <v>3711</v>
      </c>
      <c r="L573" s="341" t="s">
        <v>3711</v>
      </c>
      <c r="M573" s="341" t="s">
        <v>3711</v>
      </c>
      <c r="N573" s="341" t="s">
        <v>7091</v>
      </c>
      <c r="O573" s="341" t="s">
        <v>3711</v>
      </c>
      <c r="P573" s="341" t="s">
        <v>3711</v>
      </c>
    </row>
    <row r="574" spans="1:16" outlineLevel="1">
      <c r="A574" s="216" t="s">
        <v>2942</v>
      </c>
      <c r="D574" s="219" t="str">
        <f t="shared" si="9"/>
        <v>Ирак - IQ</v>
      </c>
      <c r="G574" s="347" t="s">
        <v>4869</v>
      </c>
      <c r="H574" s="347" t="s">
        <v>4869</v>
      </c>
      <c r="I574" s="347" t="s">
        <v>4154</v>
      </c>
      <c r="J574" s="347" t="s">
        <v>2429</v>
      </c>
      <c r="K574" s="347" t="s">
        <v>4869</v>
      </c>
      <c r="L574" s="347" t="s">
        <v>4869</v>
      </c>
      <c r="M574" s="347" t="s">
        <v>4869</v>
      </c>
      <c r="N574" s="347" t="s">
        <v>7092</v>
      </c>
      <c r="O574" s="347" t="s">
        <v>4869</v>
      </c>
      <c r="P574" s="347" t="s">
        <v>4869</v>
      </c>
    </row>
    <row r="575" spans="1:16" outlineLevel="1">
      <c r="A575" s="216" t="s">
        <v>2942</v>
      </c>
      <c r="D575" s="219" t="str">
        <f t="shared" si="9"/>
        <v>Израиль - IL</v>
      </c>
      <c r="G575" s="341" t="s">
        <v>3791</v>
      </c>
      <c r="H575" s="341" t="s">
        <v>4639</v>
      </c>
      <c r="I575" s="341" t="s">
        <v>4639</v>
      </c>
      <c r="J575" s="341" t="s">
        <v>2430</v>
      </c>
      <c r="K575" s="341" t="s">
        <v>4639</v>
      </c>
      <c r="L575" s="341" t="s">
        <v>4639</v>
      </c>
      <c r="M575" s="341" t="s">
        <v>4639</v>
      </c>
      <c r="N575" s="341" t="s">
        <v>7093</v>
      </c>
      <c r="O575" s="341" t="s">
        <v>4639</v>
      </c>
      <c r="P575" s="341" t="s">
        <v>4639</v>
      </c>
    </row>
    <row r="576" spans="1:16" outlineLevel="1">
      <c r="A576" s="216" t="s">
        <v>2942</v>
      </c>
      <c r="D576" s="219" t="str">
        <f t="shared" si="9"/>
        <v>Япония - JP</v>
      </c>
      <c r="G576" s="341" t="s">
        <v>1379</v>
      </c>
      <c r="H576" s="341" t="s">
        <v>4640</v>
      </c>
      <c r="I576" s="341" t="s">
        <v>4155</v>
      </c>
      <c r="J576" s="341" t="s">
        <v>2431</v>
      </c>
      <c r="K576" s="341" t="s">
        <v>473</v>
      </c>
      <c r="L576" s="341" t="s">
        <v>4640</v>
      </c>
      <c r="M576" s="341" t="s">
        <v>473</v>
      </c>
      <c r="N576" s="341" t="s">
        <v>7094</v>
      </c>
      <c r="O576" s="341" t="s">
        <v>4640</v>
      </c>
      <c r="P576" s="341" t="s">
        <v>6273</v>
      </c>
    </row>
    <row r="577" spans="1:16" outlineLevel="1">
      <c r="A577" s="216" t="s">
        <v>2942</v>
      </c>
      <c r="D577" s="219" t="str">
        <f t="shared" si="9"/>
        <v>Иордания - JO</v>
      </c>
      <c r="G577" s="341" t="s">
        <v>1382</v>
      </c>
      <c r="H577" s="341" t="s">
        <v>4641</v>
      </c>
      <c r="I577" s="341" t="s">
        <v>4156</v>
      </c>
      <c r="J577" s="341" t="s">
        <v>2432</v>
      </c>
      <c r="K577" s="341" t="s">
        <v>474</v>
      </c>
      <c r="L577" s="341" t="s">
        <v>4641</v>
      </c>
      <c r="M577" s="341" t="s">
        <v>474</v>
      </c>
      <c r="N577" s="341" t="s">
        <v>7095</v>
      </c>
      <c r="O577" s="341" t="s">
        <v>4641</v>
      </c>
      <c r="P577" s="341" t="s">
        <v>474</v>
      </c>
    </row>
    <row r="578" spans="1:16" outlineLevel="1">
      <c r="A578" s="216" t="s">
        <v>2942</v>
      </c>
      <c r="D578" s="219" t="str">
        <f t="shared" si="9"/>
        <v>Казахстан - KZ</v>
      </c>
      <c r="G578" s="341" t="s">
        <v>1413</v>
      </c>
      <c r="H578" s="341" t="s">
        <v>1413</v>
      </c>
      <c r="I578" s="341" t="s">
        <v>4157</v>
      </c>
      <c r="J578" s="341" t="s">
        <v>2433</v>
      </c>
      <c r="K578" s="341" t="s">
        <v>1413</v>
      </c>
      <c r="L578" s="341" t="s">
        <v>1413</v>
      </c>
      <c r="M578" s="341" t="s">
        <v>1413</v>
      </c>
      <c r="N578" s="341" t="s">
        <v>7096</v>
      </c>
      <c r="O578" s="341" t="s">
        <v>1413</v>
      </c>
      <c r="P578" s="341" t="s">
        <v>1413</v>
      </c>
    </row>
    <row r="579" spans="1:16" outlineLevel="1">
      <c r="A579" s="216" t="s">
        <v>2942</v>
      </c>
      <c r="D579" s="219" t="str">
        <f t="shared" si="9"/>
        <v>Кыргызстан - KG</v>
      </c>
      <c r="G579" s="341" t="s">
        <v>1417</v>
      </c>
      <c r="H579" s="341" t="s">
        <v>4642</v>
      </c>
      <c r="I579" s="341" t="s">
        <v>4158</v>
      </c>
      <c r="J579" s="341" t="s">
        <v>2434</v>
      </c>
      <c r="K579" s="341" t="s">
        <v>1417</v>
      </c>
      <c r="L579" s="341" t="s">
        <v>4642</v>
      </c>
      <c r="M579" s="341" t="s">
        <v>1417</v>
      </c>
      <c r="N579" s="341" t="s">
        <v>7097</v>
      </c>
      <c r="O579" s="341" t="s">
        <v>4642</v>
      </c>
      <c r="P579" s="341" t="s">
        <v>1417</v>
      </c>
    </row>
    <row r="580" spans="1:16" outlineLevel="1">
      <c r="A580" s="216" t="s">
        <v>2942</v>
      </c>
      <c r="D580" s="219" t="str">
        <f t="shared" si="9"/>
        <v>Кувейт - KW</v>
      </c>
      <c r="G580" s="341" t="s">
        <v>1420</v>
      </c>
      <c r="H580" s="341" t="s">
        <v>4643</v>
      </c>
      <c r="I580" s="341" t="s">
        <v>4643</v>
      </c>
      <c r="J580" s="341" t="s">
        <v>2435</v>
      </c>
      <c r="K580" s="341" t="s">
        <v>475</v>
      </c>
      <c r="L580" s="341" t="s">
        <v>4643</v>
      </c>
      <c r="M580" s="341" t="s">
        <v>475</v>
      </c>
      <c r="N580" s="341" t="s">
        <v>7098</v>
      </c>
      <c r="O580" s="341" t="s">
        <v>4643</v>
      </c>
      <c r="P580" s="341" t="s">
        <v>475</v>
      </c>
    </row>
    <row r="581" spans="1:16" outlineLevel="1">
      <c r="A581" s="216" t="s">
        <v>2942</v>
      </c>
      <c r="D581" s="219" t="str">
        <f t="shared" si="9"/>
        <v>Лаос - LA</v>
      </c>
      <c r="G581" s="341" t="s">
        <v>1423</v>
      </c>
      <c r="H581" s="341" t="s">
        <v>1423</v>
      </c>
      <c r="I581" s="341" t="s">
        <v>1423</v>
      </c>
      <c r="J581" s="341" t="s">
        <v>2436</v>
      </c>
      <c r="K581" s="341" t="s">
        <v>1423</v>
      </c>
      <c r="L581" s="341" t="s">
        <v>1423</v>
      </c>
      <c r="M581" s="341" t="s">
        <v>1423</v>
      </c>
      <c r="N581" s="341" t="s">
        <v>7099</v>
      </c>
      <c r="O581" s="341" t="s">
        <v>1423</v>
      </c>
      <c r="P581" s="341" t="s">
        <v>1423</v>
      </c>
    </row>
    <row r="582" spans="1:16" outlineLevel="1">
      <c r="A582" s="216" t="s">
        <v>2942</v>
      </c>
      <c r="D582" s="219" t="str">
        <f t="shared" si="9"/>
        <v>Ливан - LB</v>
      </c>
      <c r="G582" s="341" t="s">
        <v>1426</v>
      </c>
      <c r="H582" s="341" t="s">
        <v>4644</v>
      </c>
      <c r="I582" s="341" t="s">
        <v>1426</v>
      </c>
      <c r="J582" s="341" t="s">
        <v>2437</v>
      </c>
      <c r="K582" s="341" t="s">
        <v>476</v>
      </c>
      <c r="L582" s="341" t="s">
        <v>4644</v>
      </c>
      <c r="M582" s="341" t="s">
        <v>476</v>
      </c>
      <c r="N582" s="341" t="s">
        <v>7100</v>
      </c>
      <c r="O582" s="341" t="s">
        <v>4644</v>
      </c>
      <c r="P582" s="341" t="s">
        <v>476</v>
      </c>
    </row>
    <row r="583" spans="1:16" outlineLevel="1">
      <c r="A583" s="216" t="s">
        <v>2942</v>
      </c>
      <c r="D583" s="219" t="str">
        <f t="shared" si="9"/>
        <v>Макао - MO</v>
      </c>
      <c r="G583" s="341" t="s">
        <v>1429</v>
      </c>
      <c r="H583" s="341" t="s">
        <v>1429</v>
      </c>
      <c r="I583" s="341" t="s">
        <v>1429</v>
      </c>
      <c r="J583" s="341" t="s">
        <v>2438</v>
      </c>
      <c r="K583" s="341" t="s">
        <v>1429</v>
      </c>
      <c r="L583" s="341" t="s">
        <v>1429</v>
      </c>
      <c r="M583" s="341" t="s">
        <v>1429</v>
      </c>
      <c r="N583" s="341" t="s">
        <v>7101</v>
      </c>
      <c r="O583" s="341" t="s">
        <v>1429</v>
      </c>
      <c r="P583" s="341" t="s">
        <v>6274</v>
      </c>
    </row>
    <row r="584" spans="1:16" outlineLevel="1">
      <c r="A584" s="216" t="s">
        <v>2942</v>
      </c>
      <c r="D584" s="219" t="str">
        <f t="shared" si="9"/>
        <v>Малайзия - MY</v>
      </c>
      <c r="G584" s="341" t="s">
        <v>3396</v>
      </c>
      <c r="H584" s="341" t="s">
        <v>4645</v>
      </c>
      <c r="I584" s="341" t="s">
        <v>4159</v>
      </c>
      <c r="J584" s="341" t="s">
        <v>2439</v>
      </c>
      <c r="K584" s="341" t="s">
        <v>477</v>
      </c>
      <c r="L584" s="341" t="s">
        <v>4645</v>
      </c>
      <c r="M584" s="341" t="s">
        <v>477</v>
      </c>
      <c r="N584" s="341" t="s">
        <v>7102</v>
      </c>
      <c r="O584" s="341" t="s">
        <v>4645</v>
      </c>
      <c r="P584" s="341" t="s">
        <v>477</v>
      </c>
    </row>
    <row r="585" spans="1:16" outlineLevel="1">
      <c r="A585" s="216" t="s">
        <v>2942</v>
      </c>
      <c r="D585" s="219" t="str">
        <f t="shared" si="9"/>
        <v>Мальдивская Республика - MV</v>
      </c>
      <c r="G585" s="341" t="s">
        <v>1717</v>
      </c>
      <c r="H585" s="341" t="s">
        <v>1717</v>
      </c>
      <c r="I585" s="341" t="s">
        <v>4160</v>
      </c>
      <c r="J585" s="341" t="s">
        <v>2440</v>
      </c>
      <c r="K585" s="341" t="s">
        <v>478</v>
      </c>
      <c r="L585" s="341" t="s">
        <v>1717</v>
      </c>
      <c r="M585" s="341" t="s">
        <v>478</v>
      </c>
      <c r="N585" s="341" t="s">
        <v>7103</v>
      </c>
      <c r="O585" s="341" t="s">
        <v>1717</v>
      </c>
      <c r="P585" s="341" t="s">
        <v>478</v>
      </c>
    </row>
    <row r="586" spans="1:16" outlineLevel="1">
      <c r="A586" s="216" t="s">
        <v>2942</v>
      </c>
      <c r="D586" s="219" t="str">
        <f t="shared" si="9"/>
        <v>Монголия - MN</v>
      </c>
      <c r="G586" s="341" t="s">
        <v>1720</v>
      </c>
      <c r="H586" s="341" t="s">
        <v>4646</v>
      </c>
      <c r="I586" s="341" t="s">
        <v>4646</v>
      </c>
      <c r="J586" s="341" t="s">
        <v>2441</v>
      </c>
      <c r="K586" s="341" t="s">
        <v>4646</v>
      </c>
      <c r="L586" s="341" t="s">
        <v>4646</v>
      </c>
      <c r="M586" s="341" t="s">
        <v>4646</v>
      </c>
      <c r="N586" s="341" t="s">
        <v>7104</v>
      </c>
      <c r="O586" s="341" t="s">
        <v>4646</v>
      </c>
      <c r="P586" s="341" t="s">
        <v>4646</v>
      </c>
    </row>
    <row r="587" spans="1:16" outlineLevel="1">
      <c r="A587" s="216" t="s">
        <v>2942</v>
      </c>
      <c r="D587" s="219" t="str">
        <f t="shared" si="9"/>
        <v>Мьянма - MM</v>
      </c>
      <c r="G587" s="341" t="s">
        <v>1723</v>
      </c>
      <c r="H587" s="341" t="s">
        <v>1723</v>
      </c>
      <c r="I587" s="341" t="s">
        <v>1723</v>
      </c>
      <c r="J587" s="341" t="s">
        <v>2442</v>
      </c>
      <c r="K587" s="341" t="s">
        <v>1723</v>
      </c>
      <c r="L587" s="341" t="s">
        <v>1723</v>
      </c>
      <c r="M587" s="341" t="s">
        <v>1723</v>
      </c>
      <c r="N587" s="341" t="s">
        <v>7105</v>
      </c>
      <c r="O587" s="341" t="s">
        <v>1723</v>
      </c>
      <c r="P587" s="341" t="s">
        <v>1723</v>
      </c>
    </row>
    <row r="588" spans="1:16" outlineLevel="1">
      <c r="A588" s="216" t="s">
        <v>2942</v>
      </c>
      <c r="D588" s="219" t="str">
        <f t="shared" si="9"/>
        <v>Непал - NP</v>
      </c>
      <c r="G588" s="341" t="s">
        <v>1789</v>
      </c>
      <c r="H588" s="341" t="s">
        <v>4647</v>
      </c>
      <c r="I588" s="341" t="s">
        <v>4647</v>
      </c>
      <c r="J588" s="341" t="s">
        <v>2443</v>
      </c>
      <c r="K588" s="341" t="s">
        <v>4647</v>
      </c>
      <c r="L588" s="341" t="s">
        <v>4647</v>
      </c>
      <c r="M588" s="341" t="s">
        <v>4647</v>
      </c>
      <c r="N588" s="341" t="s">
        <v>7106</v>
      </c>
      <c r="O588" s="341" t="s">
        <v>4647</v>
      </c>
      <c r="P588" s="341" t="s">
        <v>4647</v>
      </c>
    </row>
    <row r="589" spans="1:16" outlineLevel="1">
      <c r="A589" s="216" t="s">
        <v>2942</v>
      </c>
      <c r="D589" s="219" t="str">
        <f t="shared" si="9"/>
        <v>Оман - OM</v>
      </c>
      <c r="G589" s="341" t="s">
        <v>1017</v>
      </c>
      <c r="H589" s="341" t="s">
        <v>1017</v>
      </c>
      <c r="I589" s="341" t="s">
        <v>1017</v>
      </c>
      <c r="J589" s="341" t="s">
        <v>2444</v>
      </c>
      <c r="K589" s="341" t="s">
        <v>479</v>
      </c>
      <c r="L589" s="341" t="s">
        <v>1017</v>
      </c>
      <c r="M589" s="341" t="s">
        <v>479</v>
      </c>
      <c r="N589" s="341" t="s">
        <v>7107</v>
      </c>
      <c r="O589" s="341" t="s">
        <v>1017</v>
      </c>
      <c r="P589" s="341" t="s">
        <v>479</v>
      </c>
    </row>
    <row r="590" spans="1:16" outlineLevel="1">
      <c r="A590" s="216" t="s">
        <v>2942</v>
      </c>
      <c r="D590" s="219" t="str">
        <f t="shared" si="9"/>
        <v>Узбекистан - UZ</v>
      </c>
      <c r="G590" s="341" t="s">
        <v>1020</v>
      </c>
      <c r="H590" s="341" t="s">
        <v>4648</v>
      </c>
      <c r="I590" s="341" t="s">
        <v>4648</v>
      </c>
      <c r="J590" s="341" t="s">
        <v>2445</v>
      </c>
      <c r="K590" s="341" t="s">
        <v>480</v>
      </c>
      <c r="L590" s="341" t="s">
        <v>4648</v>
      </c>
      <c r="M590" s="341" t="s">
        <v>480</v>
      </c>
      <c r="N590" s="341" t="s">
        <v>7108</v>
      </c>
      <c r="O590" s="341" t="s">
        <v>4648</v>
      </c>
      <c r="P590" s="341" t="s">
        <v>480</v>
      </c>
    </row>
    <row r="591" spans="1:16" outlineLevel="1">
      <c r="A591" s="216" t="s">
        <v>2942</v>
      </c>
      <c r="D591" s="219" t="str">
        <f t="shared" si="9"/>
        <v>Пакистан - PK</v>
      </c>
      <c r="G591" s="341" t="s">
        <v>1023</v>
      </c>
      <c r="H591" s="341" t="s">
        <v>1023</v>
      </c>
      <c r="I591" s="341" t="s">
        <v>1023</v>
      </c>
      <c r="J591" s="341" t="s">
        <v>2446</v>
      </c>
      <c r="K591" s="341" t="s">
        <v>1023</v>
      </c>
      <c r="L591" s="341" t="s">
        <v>1023</v>
      </c>
      <c r="M591" s="341" t="s">
        <v>1023</v>
      </c>
      <c r="N591" s="341" t="s">
        <v>7109</v>
      </c>
      <c r="O591" s="341" t="s">
        <v>1023</v>
      </c>
      <c r="P591" s="341" t="s">
        <v>1023</v>
      </c>
    </row>
    <row r="592" spans="1:16" outlineLevel="1">
      <c r="A592" s="216" t="s">
        <v>2942</v>
      </c>
      <c r="D592" s="219" t="str">
        <f t="shared" si="9"/>
        <v>Республика Филиппины - PH</v>
      </c>
      <c r="G592" s="341" t="s">
        <v>1026</v>
      </c>
      <c r="H592" s="341" t="s">
        <v>1026</v>
      </c>
      <c r="I592" s="341" t="s">
        <v>4161</v>
      </c>
      <c r="J592" s="341" t="s">
        <v>2447</v>
      </c>
      <c r="K592" s="341" t="s">
        <v>481</v>
      </c>
      <c r="L592" s="341" t="s">
        <v>1026</v>
      </c>
      <c r="M592" s="341" t="s">
        <v>481</v>
      </c>
      <c r="N592" s="341" t="s">
        <v>7110</v>
      </c>
      <c r="O592" s="341" t="s">
        <v>1026</v>
      </c>
      <c r="P592" s="341" t="s">
        <v>481</v>
      </c>
    </row>
    <row r="593" spans="1:16" outlineLevel="1">
      <c r="A593" s="216" t="s">
        <v>2942</v>
      </c>
      <c r="D593" s="219" t="str">
        <f t="shared" si="9"/>
        <v>Катар - QA</v>
      </c>
      <c r="G593" s="341" t="s">
        <v>1027</v>
      </c>
      <c r="H593" s="341" t="s">
        <v>1027</v>
      </c>
      <c r="I593" s="341" t="s">
        <v>1027</v>
      </c>
      <c r="J593" s="341" t="s">
        <v>2448</v>
      </c>
      <c r="K593" s="341" t="s">
        <v>1027</v>
      </c>
      <c r="L593" s="341" t="s">
        <v>1027</v>
      </c>
      <c r="M593" s="341" t="s">
        <v>1027</v>
      </c>
      <c r="N593" s="341" t="s">
        <v>7111</v>
      </c>
      <c r="O593" s="341" t="s">
        <v>1027</v>
      </c>
      <c r="P593" s="341" t="s">
        <v>1027</v>
      </c>
    </row>
    <row r="594" spans="1:16" outlineLevel="1">
      <c r="A594" s="216" t="s">
        <v>2942</v>
      </c>
      <c r="D594" s="219" t="str">
        <f t="shared" si="9"/>
        <v>Северная Корея - KP</v>
      </c>
      <c r="G594" s="341" t="s">
        <v>1028</v>
      </c>
      <c r="H594" s="341" t="s">
        <v>4649</v>
      </c>
      <c r="I594" s="341" t="s">
        <v>4162</v>
      </c>
      <c r="J594" s="341" t="s">
        <v>2449</v>
      </c>
      <c r="K594" s="341" t="s">
        <v>482</v>
      </c>
      <c r="L594" s="341" t="s">
        <v>4649</v>
      </c>
      <c r="M594" s="341" t="s">
        <v>482</v>
      </c>
      <c r="N594" s="341" t="s">
        <v>7112</v>
      </c>
      <c r="O594" s="341" t="s">
        <v>4649</v>
      </c>
      <c r="P594" s="341" t="s">
        <v>482</v>
      </c>
    </row>
    <row r="595" spans="1:16" outlineLevel="1">
      <c r="A595" s="216" t="s">
        <v>2942</v>
      </c>
      <c r="D595" s="219" t="str">
        <f t="shared" si="9"/>
        <v>Сейшельские острова - SC</v>
      </c>
      <c r="G595" s="341" t="s">
        <v>1029</v>
      </c>
      <c r="H595" s="341" t="s">
        <v>1029</v>
      </c>
      <c r="I595" s="341" t="s">
        <v>1029</v>
      </c>
      <c r="J595" s="341" t="s">
        <v>2450</v>
      </c>
      <c r="K595" s="341" t="s">
        <v>1029</v>
      </c>
      <c r="L595" s="341" t="s">
        <v>1029</v>
      </c>
      <c r="M595" s="341" t="s">
        <v>1029</v>
      </c>
      <c r="N595" s="341" t="s">
        <v>7113</v>
      </c>
      <c r="O595" s="341" t="s">
        <v>1029</v>
      </c>
      <c r="P595" s="341" t="s">
        <v>1029</v>
      </c>
    </row>
    <row r="596" spans="1:16" outlineLevel="1">
      <c r="A596" s="216" t="s">
        <v>2942</v>
      </c>
      <c r="D596" s="219" t="str">
        <f t="shared" si="9"/>
        <v>Сингапур - SG</v>
      </c>
      <c r="G596" s="341" t="s">
        <v>1030</v>
      </c>
      <c r="H596" s="341" t="s">
        <v>4650</v>
      </c>
      <c r="I596" s="341" t="s">
        <v>4650</v>
      </c>
      <c r="J596" s="341" t="s">
        <v>2451</v>
      </c>
      <c r="K596" s="341" t="s">
        <v>483</v>
      </c>
      <c r="L596" s="341" t="s">
        <v>4650</v>
      </c>
      <c r="M596" s="341" t="s">
        <v>483</v>
      </c>
      <c r="N596" s="341" t="s">
        <v>7114</v>
      </c>
      <c r="O596" s="341" t="s">
        <v>4650</v>
      </c>
      <c r="P596" s="341" t="s">
        <v>483</v>
      </c>
    </row>
    <row r="597" spans="1:16" outlineLevel="1">
      <c r="A597" s="216" t="s">
        <v>2942</v>
      </c>
      <c r="D597" s="219" t="str">
        <f t="shared" si="9"/>
        <v>Шри-Ланка - LK</v>
      </c>
      <c r="G597" s="341" t="s">
        <v>4033</v>
      </c>
      <c r="H597" s="341" t="s">
        <v>4033</v>
      </c>
      <c r="I597" s="341" t="s">
        <v>4033</v>
      </c>
      <c r="J597" s="341" t="s">
        <v>2452</v>
      </c>
      <c r="K597" s="341" t="s">
        <v>4033</v>
      </c>
      <c r="L597" s="341" t="s">
        <v>4033</v>
      </c>
      <c r="M597" s="341" t="s">
        <v>4033</v>
      </c>
      <c r="N597" s="341" t="s">
        <v>7115</v>
      </c>
      <c r="O597" s="341" t="s">
        <v>4033</v>
      </c>
      <c r="P597" s="341" t="s">
        <v>4033</v>
      </c>
    </row>
    <row r="598" spans="1:16" outlineLevel="1">
      <c r="A598" s="216" t="s">
        <v>2942</v>
      </c>
      <c r="D598" s="219" t="str">
        <f t="shared" si="9"/>
        <v>Суринам - SR</v>
      </c>
      <c r="G598" s="341" t="s">
        <v>4034</v>
      </c>
      <c r="H598" s="341" t="s">
        <v>4034</v>
      </c>
      <c r="I598" s="341" t="s">
        <v>4034</v>
      </c>
      <c r="J598" s="341" t="s">
        <v>2453</v>
      </c>
      <c r="K598" s="341" t="s">
        <v>484</v>
      </c>
      <c r="L598" s="341" t="s">
        <v>4034</v>
      </c>
      <c r="M598" s="341" t="s">
        <v>484</v>
      </c>
      <c r="N598" s="341" t="s">
        <v>7116</v>
      </c>
      <c r="O598" s="341" t="s">
        <v>4034</v>
      </c>
      <c r="P598" s="341" t="s">
        <v>484</v>
      </c>
    </row>
    <row r="599" spans="1:16" outlineLevel="1">
      <c r="A599" s="216" t="s">
        <v>2942</v>
      </c>
      <c r="D599" s="219" t="str">
        <f t="shared" si="9"/>
        <v>Сирия - SY</v>
      </c>
      <c r="G599" s="341" t="s">
        <v>4035</v>
      </c>
      <c r="H599" s="341" t="s">
        <v>4651</v>
      </c>
      <c r="I599" s="341" t="s">
        <v>4163</v>
      </c>
      <c r="J599" s="341" t="s">
        <v>2454</v>
      </c>
      <c r="K599" s="341" t="s">
        <v>4163</v>
      </c>
      <c r="L599" s="341" t="s">
        <v>4651</v>
      </c>
      <c r="M599" s="341" t="s">
        <v>4163</v>
      </c>
      <c r="N599" s="341" t="s">
        <v>7117</v>
      </c>
      <c r="O599" s="341" t="s">
        <v>4651</v>
      </c>
      <c r="P599" s="341" t="s">
        <v>4163</v>
      </c>
    </row>
    <row r="600" spans="1:16" outlineLevel="1">
      <c r="A600" s="216" t="s">
        <v>2942</v>
      </c>
      <c r="D600" s="219" t="str">
        <f t="shared" si="9"/>
        <v>Таджикистан - TJ</v>
      </c>
      <c r="G600" s="341" t="s">
        <v>4036</v>
      </c>
      <c r="H600" s="341" t="s">
        <v>4652</v>
      </c>
      <c r="I600" s="341" t="s">
        <v>4036</v>
      </c>
      <c r="J600" s="341" t="s">
        <v>2455</v>
      </c>
      <c r="K600" s="341" t="s">
        <v>4036</v>
      </c>
      <c r="L600" s="341" t="s">
        <v>4652</v>
      </c>
      <c r="M600" s="341" t="s">
        <v>4036</v>
      </c>
      <c r="N600" s="341" t="s">
        <v>7118</v>
      </c>
      <c r="O600" s="341" t="s">
        <v>4652</v>
      </c>
      <c r="P600" s="341" t="s">
        <v>4036</v>
      </c>
    </row>
    <row r="601" spans="1:16" outlineLevel="1">
      <c r="A601" s="216" t="s">
        <v>2942</v>
      </c>
      <c r="D601" s="219" t="str">
        <f t="shared" si="9"/>
        <v>Тайвань - TW</v>
      </c>
      <c r="G601" s="341" t="s">
        <v>4037</v>
      </c>
      <c r="H601" s="341" t="s">
        <v>4037</v>
      </c>
      <c r="I601" s="341" t="s">
        <v>4037</v>
      </c>
      <c r="J601" s="341" t="s">
        <v>2456</v>
      </c>
      <c r="K601" s="341" t="s">
        <v>485</v>
      </c>
      <c r="L601" s="341" t="s">
        <v>4037</v>
      </c>
      <c r="M601" s="341" t="s">
        <v>485</v>
      </c>
      <c r="N601" s="341" t="s">
        <v>7119</v>
      </c>
      <c r="O601" s="341" t="s">
        <v>4037</v>
      </c>
      <c r="P601" s="341" t="s">
        <v>485</v>
      </c>
    </row>
    <row r="602" spans="1:16" outlineLevel="1">
      <c r="A602" s="216" t="s">
        <v>2942</v>
      </c>
      <c r="D602" s="219" t="str">
        <f t="shared" si="9"/>
        <v>Таиланд - TH</v>
      </c>
      <c r="G602" s="341" t="s">
        <v>4038</v>
      </c>
      <c r="H602" s="341" t="s">
        <v>4653</v>
      </c>
      <c r="I602" s="341" t="s">
        <v>4164</v>
      </c>
      <c r="J602" s="341" t="s">
        <v>2457</v>
      </c>
      <c r="K602" s="341" t="s">
        <v>486</v>
      </c>
      <c r="L602" s="341" t="s">
        <v>4653</v>
      </c>
      <c r="M602" s="341" t="s">
        <v>486</v>
      </c>
      <c r="N602" s="341" t="s">
        <v>7120</v>
      </c>
      <c r="O602" s="341" t="s">
        <v>4653</v>
      </c>
      <c r="P602" s="341" t="s">
        <v>486</v>
      </c>
    </row>
    <row r="603" spans="1:16" outlineLevel="1">
      <c r="A603" s="216" t="s">
        <v>2942</v>
      </c>
      <c r="D603" s="219" t="str">
        <f t="shared" si="9"/>
        <v>Туркменистан - TM</v>
      </c>
      <c r="G603" s="341" t="s">
        <v>4039</v>
      </c>
      <c r="H603" s="341" t="s">
        <v>4654</v>
      </c>
      <c r="I603" s="341" t="s">
        <v>4654</v>
      </c>
      <c r="J603" s="341" t="s">
        <v>4553</v>
      </c>
      <c r="K603" s="341" t="s">
        <v>4039</v>
      </c>
      <c r="L603" s="341" t="s">
        <v>4654</v>
      </c>
      <c r="M603" s="341" t="s">
        <v>4039</v>
      </c>
      <c r="N603" s="341" t="s">
        <v>7121</v>
      </c>
      <c r="O603" s="341" t="s">
        <v>4654</v>
      </c>
      <c r="P603" s="341" t="s">
        <v>4039</v>
      </c>
    </row>
    <row r="604" spans="1:16" outlineLevel="1">
      <c r="A604" s="216" t="s">
        <v>2942</v>
      </c>
      <c r="D604" s="219" t="str">
        <f t="shared" si="9"/>
        <v>Вьетнам - VN</v>
      </c>
      <c r="G604" s="341" t="s">
        <v>4040</v>
      </c>
      <c r="H604" s="341" t="s">
        <v>2936</v>
      </c>
      <c r="I604" s="341" t="s">
        <v>2936</v>
      </c>
      <c r="J604" s="341" t="s">
        <v>4554</v>
      </c>
      <c r="K604" s="341" t="s">
        <v>2936</v>
      </c>
      <c r="L604" s="341" t="s">
        <v>2936</v>
      </c>
      <c r="M604" s="341" t="s">
        <v>2936</v>
      </c>
      <c r="N604" s="341" t="s">
        <v>7122</v>
      </c>
      <c r="O604" s="341" t="s">
        <v>2936</v>
      </c>
      <c r="P604" s="341" t="s">
        <v>2936</v>
      </c>
    </row>
    <row r="605" spans="1:16" outlineLevel="1">
      <c r="A605" s="216" t="s">
        <v>2942</v>
      </c>
      <c r="D605" s="219" t="str">
        <f t="shared" si="9"/>
        <v>Йемен - YE</v>
      </c>
      <c r="G605" s="341" t="s">
        <v>4041</v>
      </c>
      <c r="H605" s="341" t="s">
        <v>2937</v>
      </c>
      <c r="I605" s="341" t="s">
        <v>2937</v>
      </c>
      <c r="J605" s="341" t="s">
        <v>4555</v>
      </c>
      <c r="K605" s="341" t="s">
        <v>2937</v>
      </c>
      <c r="L605" s="341" t="s">
        <v>2937</v>
      </c>
      <c r="M605" s="341" t="s">
        <v>2937</v>
      </c>
      <c r="N605" s="341" t="s">
        <v>7123</v>
      </c>
      <c r="O605" s="341" t="s">
        <v>2937</v>
      </c>
      <c r="P605" s="341" t="s">
        <v>2937</v>
      </c>
    </row>
    <row r="606" spans="1:16" outlineLevel="1">
      <c r="A606" s="216" t="s">
        <v>2942</v>
      </c>
      <c r="D606" s="219" t="str">
        <f t="shared" si="9"/>
        <v>****Южная Америка****</v>
      </c>
      <c r="G606" s="341" t="s">
        <v>4042</v>
      </c>
      <c r="H606" s="341" t="s">
        <v>2938</v>
      </c>
      <c r="I606" s="341" t="s">
        <v>4165</v>
      </c>
      <c r="J606" s="341" t="s">
        <v>4556</v>
      </c>
      <c r="K606" s="341" t="s">
        <v>487</v>
      </c>
      <c r="L606" s="341" t="s">
        <v>2938</v>
      </c>
      <c r="M606" s="341" t="s">
        <v>487</v>
      </c>
      <c r="N606" s="341" t="s">
        <v>7124</v>
      </c>
      <c r="O606" s="341" t="s">
        <v>2938</v>
      </c>
      <c r="P606" s="341" t="s">
        <v>487</v>
      </c>
    </row>
    <row r="607" spans="1:16" outlineLevel="1">
      <c r="A607" s="216" t="s">
        <v>2942</v>
      </c>
      <c r="D607" s="219" t="str">
        <f t="shared" si="9"/>
        <v>Аргентина - AR</v>
      </c>
      <c r="G607" s="341" t="s">
        <v>4043</v>
      </c>
      <c r="H607" s="341" t="s">
        <v>2939</v>
      </c>
      <c r="I607" s="341" t="s">
        <v>2939</v>
      </c>
      <c r="J607" s="341" t="s">
        <v>4557</v>
      </c>
      <c r="K607" s="341" t="s">
        <v>2939</v>
      </c>
      <c r="L607" s="341" t="s">
        <v>2939</v>
      </c>
      <c r="M607" s="341" t="s">
        <v>2939</v>
      </c>
      <c r="N607" s="341" t="s">
        <v>7125</v>
      </c>
      <c r="O607" s="341" t="s">
        <v>2939</v>
      </c>
      <c r="P607" s="341" t="s">
        <v>2939</v>
      </c>
    </row>
    <row r="608" spans="1:16" outlineLevel="1">
      <c r="A608" s="216" t="s">
        <v>2942</v>
      </c>
      <c r="D608" s="219" t="str">
        <f t="shared" ref="D608:D671" si="10">INDEX(G608:Q608,,$F$2)</f>
        <v>Боливия - BO</v>
      </c>
      <c r="G608" s="341" t="s">
        <v>4044</v>
      </c>
      <c r="H608" s="341" t="s">
        <v>2940</v>
      </c>
      <c r="I608" s="341" t="s">
        <v>2940</v>
      </c>
      <c r="J608" s="341" t="s">
        <v>4558</v>
      </c>
      <c r="K608" s="341" t="s">
        <v>2940</v>
      </c>
      <c r="L608" s="341" t="s">
        <v>2940</v>
      </c>
      <c r="M608" s="341" t="s">
        <v>2940</v>
      </c>
      <c r="N608" s="341" t="s">
        <v>7126</v>
      </c>
      <c r="O608" s="341" t="s">
        <v>2940</v>
      </c>
      <c r="P608" s="341" t="s">
        <v>2940</v>
      </c>
    </row>
    <row r="609" spans="1:16" outlineLevel="1">
      <c r="A609" s="216" t="s">
        <v>2942</v>
      </c>
      <c r="D609" s="219" t="str">
        <f t="shared" si="10"/>
        <v>Бразилия - BR</v>
      </c>
      <c r="G609" s="341" t="s">
        <v>4045</v>
      </c>
      <c r="H609" s="341" t="s">
        <v>3037</v>
      </c>
      <c r="I609" s="341" t="s">
        <v>4166</v>
      </c>
      <c r="J609" s="341" t="s">
        <v>4559</v>
      </c>
      <c r="K609" s="341" t="s">
        <v>488</v>
      </c>
      <c r="L609" s="341" t="s">
        <v>3037</v>
      </c>
      <c r="M609" s="341" t="s">
        <v>488</v>
      </c>
      <c r="N609" s="341" t="s">
        <v>7127</v>
      </c>
      <c r="O609" s="341" t="s">
        <v>3037</v>
      </c>
      <c r="P609" s="341" t="s">
        <v>488</v>
      </c>
    </row>
    <row r="610" spans="1:16" outlineLevel="1">
      <c r="A610" s="216" t="s">
        <v>2942</v>
      </c>
      <c r="D610" s="219" t="str">
        <f t="shared" si="10"/>
        <v>Чили - CL</v>
      </c>
      <c r="G610" s="341" t="s">
        <v>4046</v>
      </c>
      <c r="H610" s="341" t="s">
        <v>3038</v>
      </c>
      <c r="I610" s="341" t="s">
        <v>3038</v>
      </c>
      <c r="J610" s="341" t="s">
        <v>4560</v>
      </c>
      <c r="K610" s="341" t="s">
        <v>3038</v>
      </c>
      <c r="L610" s="341" t="s">
        <v>3038</v>
      </c>
      <c r="M610" s="341" t="s">
        <v>3038</v>
      </c>
      <c r="N610" s="341" t="s">
        <v>7128</v>
      </c>
      <c r="O610" s="341" t="s">
        <v>3038</v>
      </c>
      <c r="P610" s="341" t="s">
        <v>3038</v>
      </c>
    </row>
    <row r="611" spans="1:16" outlineLevel="1">
      <c r="A611" s="216" t="s">
        <v>2942</v>
      </c>
      <c r="D611" s="219" t="str">
        <f t="shared" si="10"/>
        <v>Колумбия - CO</v>
      </c>
      <c r="G611" s="341" t="s">
        <v>4047</v>
      </c>
      <c r="H611" s="341" t="s">
        <v>3039</v>
      </c>
      <c r="I611" s="341" t="s">
        <v>4167</v>
      </c>
      <c r="J611" s="341" t="s">
        <v>4561</v>
      </c>
      <c r="K611" s="341" t="s">
        <v>3039</v>
      </c>
      <c r="L611" s="341" t="s">
        <v>3039</v>
      </c>
      <c r="M611" s="341" t="s">
        <v>3039</v>
      </c>
      <c r="N611" s="341" t="s">
        <v>7129</v>
      </c>
      <c r="O611" s="341" t="s">
        <v>3039</v>
      </c>
      <c r="P611" s="341" t="s">
        <v>3039</v>
      </c>
    </row>
    <row r="612" spans="1:16" outlineLevel="1">
      <c r="A612" s="216" t="s">
        <v>2942</v>
      </c>
      <c r="D612" s="219" t="str">
        <f t="shared" si="10"/>
        <v>Коста-Рика - CR</v>
      </c>
      <c r="G612" s="341" t="s">
        <v>4048</v>
      </c>
      <c r="H612" s="341" t="s">
        <v>4048</v>
      </c>
      <c r="I612" s="341" t="s">
        <v>4048</v>
      </c>
      <c r="J612" s="341" t="s">
        <v>4562</v>
      </c>
      <c r="K612" s="341" t="s">
        <v>4048</v>
      </c>
      <c r="L612" s="341" t="s">
        <v>4048</v>
      </c>
      <c r="M612" s="341" t="s">
        <v>4048</v>
      </c>
      <c r="N612" s="341" t="s">
        <v>7130</v>
      </c>
      <c r="O612" s="341" t="s">
        <v>4048</v>
      </c>
      <c r="P612" s="341" t="s">
        <v>4048</v>
      </c>
    </row>
    <row r="613" spans="1:16" outlineLevel="1">
      <c r="A613" s="216" t="s">
        <v>2942</v>
      </c>
      <c r="D613" s="219" t="str">
        <f t="shared" si="10"/>
        <v>Эквадор - EC</v>
      </c>
      <c r="G613" s="341" t="s">
        <v>4049</v>
      </c>
      <c r="H613" s="341" t="s">
        <v>3040</v>
      </c>
      <c r="I613" s="341" t="s">
        <v>3040</v>
      </c>
      <c r="J613" s="341" t="s">
        <v>4563</v>
      </c>
      <c r="K613" s="341" t="s">
        <v>3040</v>
      </c>
      <c r="L613" s="341" t="s">
        <v>3040</v>
      </c>
      <c r="M613" s="341" t="s">
        <v>3040</v>
      </c>
      <c r="N613" s="341" t="s">
        <v>7131</v>
      </c>
      <c r="O613" s="341" t="s">
        <v>3040</v>
      </c>
      <c r="P613" s="341" t="s">
        <v>6275</v>
      </c>
    </row>
    <row r="614" spans="1:16" outlineLevel="1">
      <c r="A614" s="216" t="s">
        <v>2942</v>
      </c>
      <c r="D614" s="219" t="str">
        <f t="shared" si="10"/>
        <v>Гватемала - GT</v>
      </c>
      <c r="G614" s="341" t="s">
        <v>4050</v>
      </c>
      <c r="H614" s="341" t="s">
        <v>4050</v>
      </c>
      <c r="I614" s="341" t="s">
        <v>4050</v>
      </c>
      <c r="J614" s="341" t="s">
        <v>4564</v>
      </c>
      <c r="K614" s="341" t="s">
        <v>4050</v>
      </c>
      <c r="L614" s="341" t="s">
        <v>4050</v>
      </c>
      <c r="M614" s="341" t="s">
        <v>4050</v>
      </c>
      <c r="N614" s="341" t="s">
        <v>7132</v>
      </c>
      <c r="O614" s="341" t="s">
        <v>4050</v>
      </c>
      <c r="P614" s="341" t="s">
        <v>4050</v>
      </c>
    </row>
    <row r="615" spans="1:16" outlineLevel="1">
      <c r="A615" s="216" t="s">
        <v>2942</v>
      </c>
      <c r="D615" s="219" t="str">
        <f t="shared" si="10"/>
        <v>Гондурас - HN</v>
      </c>
      <c r="G615" s="341" t="s">
        <v>4051</v>
      </c>
      <c r="H615" s="341" t="s">
        <v>4051</v>
      </c>
      <c r="I615" s="341" t="s">
        <v>4051</v>
      </c>
      <c r="J615" s="341" t="s">
        <v>4565</v>
      </c>
      <c r="K615" s="341" t="s">
        <v>4051</v>
      </c>
      <c r="L615" s="341" t="s">
        <v>4051</v>
      </c>
      <c r="M615" s="341" t="s">
        <v>4051</v>
      </c>
      <c r="N615" s="341" t="s">
        <v>7133</v>
      </c>
      <c r="O615" s="341" t="s">
        <v>4051</v>
      </c>
      <c r="P615" s="341" t="s">
        <v>4051</v>
      </c>
    </row>
    <row r="616" spans="1:16" outlineLevel="1">
      <c r="A616" s="216" t="s">
        <v>2942</v>
      </c>
      <c r="D616" s="219" t="str">
        <f t="shared" si="10"/>
        <v>Парагвай - PY</v>
      </c>
      <c r="G616" s="341" t="s">
        <v>3819</v>
      </c>
      <c r="H616" s="341" t="s">
        <v>3819</v>
      </c>
      <c r="I616" s="341" t="s">
        <v>3819</v>
      </c>
      <c r="J616" s="341" t="s">
        <v>4566</v>
      </c>
      <c r="K616" s="341" t="s">
        <v>3819</v>
      </c>
      <c r="L616" s="341" t="s">
        <v>3819</v>
      </c>
      <c r="M616" s="341" t="s">
        <v>3819</v>
      </c>
      <c r="N616" s="341" t="s">
        <v>7134</v>
      </c>
      <c r="O616" s="341" t="s">
        <v>3819</v>
      </c>
      <c r="P616" s="341" t="s">
        <v>6276</v>
      </c>
    </row>
    <row r="617" spans="1:16" outlineLevel="1">
      <c r="A617" s="216" t="s">
        <v>2942</v>
      </c>
      <c r="D617" s="219" t="str">
        <f t="shared" si="10"/>
        <v>Перу - PE</v>
      </c>
      <c r="G617" s="341" t="s">
        <v>3820</v>
      </c>
      <c r="H617" s="341" t="s">
        <v>3041</v>
      </c>
      <c r="I617" s="341" t="s">
        <v>3041</v>
      </c>
      <c r="J617" s="341" t="s">
        <v>4567</v>
      </c>
      <c r="K617" s="341" t="s">
        <v>489</v>
      </c>
      <c r="L617" s="341" t="s">
        <v>3041</v>
      </c>
      <c r="M617" s="341" t="s">
        <v>489</v>
      </c>
      <c r="N617" s="341" t="s">
        <v>7135</v>
      </c>
      <c r="O617" s="341" t="s">
        <v>3041</v>
      </c>
      <c r="P617" s="341" t="s">
        <v>489</v>
      </c>
    </row>
    <row r="618" spans="1:16" outlineLevel="1">
      <c r="A618" s="216" t="s">
        <v>2942</v>
      </c>
      <c r="D618" s="219" t="str">
        <f t="shared" si="10"/>
        <v>Гайана - GY</v>
      </c>
      <c r="G618" s="341" t="s">
        <v>3821</v>
      </c>
      <c r="H618" s="341" t="s">
        <v>3042</v>
      </c>
      <c r="I618" s="341" t="s">
        <v>3042</v>
      </c>
      <c r="J618" s="341" t="s">
        <v>4568</v>
      </c>
      <c r="K618" s="341" t="s">
        <v>3821</v>
      </c>
      <c r="L618" s="341" t="s">
        <v>3042</v>
      </c>
      <c r="M618" s="341" t="s">
        <v>3821</v>
      </c>
      <c r="N618" s="341" t="s">
        <v>7136</v>
      </c>
      <c r="O618" s="341" t="s">
        <v>3042</v>
      </c>
      <c r="P618" s="341" t="s">
        <v>3821</v>
      </c>
    </row>
    <row r="619" spans="1:16" outlineLevel="1">
      <c r="A619" s="216" t="s">
        <v>2942</v>
      </c>
      <c r="D619" s="219" t="str">
        <f t="shared" si="10"/>
        <v>Уругвай - UY</v>
      </c>
      <c r="G619" s="341" t="s">
        <v>4411</v>
      </c>
      <c r="H619" s="341" t="s">
        <v>4411</v>
      </c>
      <c r="I619" s="341" t="s">
        <v>4411</v>
      </c>
      <c r="J619" s="341" t="s">
        <v>4569</v>
      </c>
      <c r="K619" s="341" t="s">
        <v>4411</v>
      </c>
      <c r="L619" s="341" t="s">
        <v>4411</v>
      </c>
      <c r="M619" s="341" t="s">
        <v>4411</v>
      </c>
      <c r="N619" s="341" t="s">
        <v>7137</v>
      </c>
      <c r="O619" s="341" t="s">
        <v>4411</v>
      </c>
      <c r="P619" s="341" t="s">
        <v>6277</v>
      </c>
    </row>
    <row r="620" spans="1:16" outlineLevel="1">
      <c r="A620" s="216" t="s">
        <v>2942</v>
      </c>
      <c r="D620" s="219" t="str">
        <f t="shared" si="10"/>
        <v>Венесуэла - VE</v>
      </c>
      <c r="G620" s="341" t="s">
        <v>4412</v>
      </c>
      <c r="H620" s="341" t="s">
        <v>4412</v>
      </c>
      <c r="I620" s="341" t="s">
        <v>4412</v>
      </c>
      <c r="J620" s="341" t="s">
        <v>4570</v>
      </c>
      <c r="K620" s="341" t="s">
        <v>4412</v>
      </c>
      <c r="L620" s="341" t="s">
        <v>4412</v>
      </c>
      <c r="M620" s="341" t="s">
        <v>4412</v>
      </c>
      <c r="N620" s="341" t="s">
        <v>7138</v>
      </c>
      <c r="O620" s="341" t="s">
        <v>4412</v>
      </c>
      <c r="P620" s="341" t="s">
        <v>4412</v>
      </c>
    </row>
    <row r="621" spans="1:16" outlineLevel="1">
      <c r="A621" s="216" t="s">
        <v>2942</v>
      </c>
      <c r="D621" s="219" t="str">
        <f t="shared" si="10"/>
        <v>****Северная Америка****</v>
      </c>
      <c r="G621" s="341" t="s">
        <v>4413</v>
      </c>
      <c r="H621" s="341" t="s">
        <v>3043</v>
      </c>
      <c r="I621" s="341" t="s">
        <v>4168</v>
      </c>
      <c r="J621" s="341" t="s">
        <v>4571</v>
      </c>
      <c r="K621" s="341" t="s">
        <v>4413</v>
      </c>
      <c r="L621" s="341" t="s">
        <v>3043</v>
      </c>
      <c r="M621" s="341" t="s">
        <v>4413</v>
      </c>
      <c r="N621" s="341" t="s">
        <v>7139</v>
      </c>
      <c r="O621" s="341" t="s">
        <v>3043</v>
      </c>
      <c r="P621" s="341" t="s">
        <v>4413</v>
      </c>
    </row>
    <row r="622" spans="1:16" outlineLevel="1">
      <c r="A622" s="216" t="s">
        <v>2942</v>
      </c>
      <c r="D622" s="219" t="str">
        <f t="shared" si="10"/>
        <v>Белиз - BZ</v>
      </c>
      <c r="G622" s="341" t="s">
        <v>4414</v>
      </c>
      <c r="H622" s="341" t="s">
        <v>3044</v>
      </c>
      <c r="I622" s="341" t="s">
        <v>3044</v>
      </c>
      <c r="J622" s="341" t="s">
        <v>4572</v>
      </c>
      <c r="K622" s="341" t="s">
        <v>1649</v>
      </c>
      <c r="L622" s="341" t="s">
        <v>3044</v>
      </c>
      <c r="M622" s="341" t="s">
        <v>1649</v>
      </c>
      <c r="N622" s="341" t="s">
        <v>7140</v>
      </c>
      <c r="O622" s="341" t="s">
        <v>3044</v>
      </c>
      <c r="P622" s="341" t="s">
        <v>3044</v>
      </c>
    </row>
    <row r="623" spans="1:16" outlineLevel="1">
      <c r="A623" s="216" t="s">
        <v>2942</v>
      </c>
      <c r="D623" s="219" t="str">
        <f t="shared" si="10"/>
        <v>Канада - CA</v>
      </c>
      <c r="G623" s="341" t="s">
        <v>4415</v>
      </c>
      <c r="H623" s="341" t="s">
        <v>4415</v>
      </c>
      <c r="I623" s="341" t="s">
        <v>4415</v>
      </c>
      <c r="J623" s="341" t="s">
        <v>4573</v>
      </c>
      <c r="K623" s="341" t="s">
        <v>1650</v>
      </c>
      <c r="L623" s="341" t="s">
        <v>4415</v>
      </c>
      <c r="M623" s="341" t="s">
        <v>1650</v>
      </c>
      <c r="N623" s="341" t="s">
        <v>7141</v>
      </c>
      <c r="O623" s="341" t="s">
        <v>4415</v>
      </c>
      <c r="P623" s="341" t="s">
        <v>1650</v>
      </c>
    </row>
    <row r="624" spans="1:16" outlineLevel="1">
      <c r="A624" s="216" t="s">
        <v>2942</v>
      </c>
      <c r="D624" s="219" t="str">
        <f t="shared" si="10"/>
        <v>Сальвадор - SV</v>
      </c>
      <c r="G624" s="341" t="s">
        <v>4416</v>
      </c>
      <c r="H624" s="341" t="s">
        <v>4416</v>
      </c>
      <c r="I624" s="341" t="s">
        <v>4416</v>
      </c>
      <c r="J624" s="341" t="s">
        <v>4574</v>
      </c>
      <c r="K624" s="341" t="s">
        <v>4416</v>
      </c>
      <c r="L624" s="341" t="s">
        <v>4416</v>
      </c>
      <c r="M624" s="341" t="s">
        <v>4416</v>
      </c>
      <c r="N624" s="341" t="s">
        <v>7142</v>
      </c>
      <c r="O624" s="341" t="s">
        <v>4416</v>
      </c>
      <c r="P624" s="341" t="s">
        <v>4416</v>
      </c>
    </row>
    <row r="625" spans="1:16" outlineLevel="1">
      <c r="A625" s="216" t="s">
        <v>2942</v>
      </c>
      <c r="D625" s="219" t="str">
        <f t="shared" si="10"/>
        <v>США - US</v>
      </c>
      <c r="G625" s="341" t="s">
        <v>4417</v>
      </c>
      <c r="H625" s="341" t="s">
        <v>2475</v>
      </c>
      <c r="I625" s="341" t="s">
        <v>4169</v>
      </c>
      <c r="J625" s="341" t="s">
        <v>4758</v>
      </c>
      <c r="K625" s="341" t="s">
        <v>1651</v>
      </c>
      <c r="L625" s="341" t="s">
        <v>2475</v>
      </c>
      <c r="M625" s="341" t="s">
        <v>1651</v>
      </c>
      <c r="N625" s="341" t="s">
        <v>7143</v>
      </c>
      <c r="O625" s="341" t="s">
        <v>2475</v>
      </c>
      <c r="P625" s="341" t="s">
        <v>1651</v>
      </c>
    </row>
    <row r="626" spans="1:16" outlineLevel="1">
      <c r="A626" s="216" t="s">
        <v>2942</v>
      </c>
      <c r="D626" s="219" t="str">
        <f t="shared" si="10"/>
        <v>Мексика - MX</v>
      </c>
      <c r="G626" s="341" t="s">
        <v>4418</v>
      </c>
      <c r="H626" s="341" t="s">
        <v>2476</v>
      </c>
      <c r="I626" s="341" t="s">
        <v>4170</v>
      </c>
      <c r="J626" s="341" t="s">
        <v>4759</v>
      </c>
      <c r="K626" s="341" t="s">
        <v>1652</v>
      </c>
      <c r="L626" s="341" t="s">
        <v>2476</v>
      </c>
      <c r="M626" s="341" t="s">
        <v>1652</v>
      </c>
      <c r="N626" s="341" t="s">
        <v>7144</v>
      </c>
      <c r="O626" s="341" t="s">
        <v>2476</v>
      </c>
      <c r="P626" s="341" t="s">
        <v>6278</v>
      </c>
    </row>
    <row r="627" spans="1:16" outlineLevel="1">
      <c r="A627" s="216" t="s">
        <v>2942</v>
      </c>
      <c r="D627" s="219" t="str">
        <f t="shared" si="10"/>
        <v>Никарагуа - NI</v>
      </c>
      <c r="G627" s="341" t="s">
        <v>4419</v>
      </c>
      <c r="H627" s="341" t="s">
        <v>4419</v>
      </c>
      <c r="I627" s="341" t="s">
        <v>4419</v>
      </c>
      <c r="J627" s="341" t="s">
        <v>4760</v>
      </c>
      <c r="K627" s="341" t="s">
        <v>4419</v>
      </c>
      <c r="L627" s="341" t="s">
        <v>4419</v>
      </c>
      <c r="M627" s="341" t="s">
        <v>4419</v>
      </c>
      <c r="N627" s="341" t="s">
        <v>7145</v>
      </c>
      <c r="O627" s="341" t="s">
        <v>4419</v>
      </c>
      <c r="P627" s="341" t="s">
        <v>4419</v>
      </c>
    </row>
    <row r="628" spans="1:16" outlineLevel="1">
      <c r="A628" s="216" t="s">
        <v>2942</v>
      </c>
      <c r="D628" s="219" t="str">
        <f t="shared" si="10"/>
        <v>Панама - PA</v>
      </c>
      <c r="G628" s="341" t="s">
        <v>4420</v>
      </c>
      <c r="H628" s="341" t="s">
        <v>4420</v>
      </c>
      <c r="I628" s="341" t="s">
        <v>4420</v>
      </c>
      <c r="J628" s="341" t="s">
        <v>4761</v>
      </c>
      <c r="K628" s="341" t="s">
        <v>1653</v>
      </c>
      <c r="L628" s="341" t="s">
        <v>4420</v>
      </c>
      <c r="M628" s="341" t="s">
        <v>1653</v>
      </c>
      <c r="N628" s="341" t="s">
        <v>7146</v>
      </c>
      <c r="O628" s="341" t="s">
        <v>4420</v>
      </c>
      <c r="P628" s="341" t="s">
        <v>1653</v>
      </c>
    </row>
    <row r="629" spans="1:16" outlineLevel="1">
      <c r="A629" s="216" t="s">
        <v>2942</v>
      </c>
      <c r="D629" s="219" t="str">
        <f t="shared" si="10"/>
        <v>****Африка****</v>
      </c>
      <c r="G629" s="341" t="s">
        <v>4421</v>
      </c>
      <c r="H629" s="341" t="s">
        <v>2477</v>
      </c>
      <c r="I629" s="341" t="s">
        <v>2477</v>
      </c>
      <c r="J629" s="341" t="s">
        <v>4762</v>
      </c>
      <c r="K629" s="341" t="s">
        <v>2477</v>
      </c>
      <c r="L629" s="341" t="s">
        <v>2477</v>
      </c>
      <c r="M629" s="341" t="s">
        <v>2477</v>
      </c>
      <c r="N629" s="341" t="s">
        <v>7147</v>
      </c>
      <c r="O629" s="341" t="s">
        <v>2477</v>
      </c>
      <c r="P629" s="341" t="s">
        <v>2477</v>
      </c>
    </row>
    <row r="630" spans="1:16" outlineLevel="1">
      <c r="A630" s="216" t="s">
        <v>2942</v>
      </c>
      <c r="D630" s="219" t="str">
        <f t="shared" si="10"/>
        <v>ЮАР - ZA</v>
      </c>
      <c r="G630" s="341" t="s">
        <v>4422</v>
      </c>
      <c r="H630" s="341" t="s">
        <v>2478</v>
      </c>
      <c r="I630" s="341" t="s">
        <v>4171</v>
      </c>
      <c r="J630" s="341" t="s">
        <v>4763</v>
      </c>
      <c r="K630" s="341" t="s">
        <v>1654</v>
      </c>
      <c r="L630" s="341" t="s">
        <v>2478</v>
      </c>
      <c r="M630" s="341" t="s">
        <v>1654</v>
      </c>
      <c r="N630" s="341" t="s">
        <v>7148</v>
      </c>
      <c r="O630" s="341" t="s">
        <v>2478</v>
      </c>
      <c r="P630" s="341" t="s">
        <v>1654</v>
      </c>
    </row>
    <row r="631" spans="1:16" outlineLevel="1">
      <c r="A631" s="216" t="s">
        <v>2942</v>
      </c>
      <c r="D631" s="219" t="str">
        <f t="shared" si="10"/>
        <v>Алжир - DZ</v>
      </c>
      <c r="G631" s="341" t="s">
        <v>4423</v>
      </c>
      <c r="H631" s="341" t="s">
        <v>143</v>
      </c>
      <c r="I631" s="341" t="s">
        <v>143</v>
      </c>
      <c r="J631" s="341" t="s">
        <v>4764</v>
      </c>
      <c r="K631" s="341" t="s">
        <v>1655</v>
      </c>
      <c r="L631" s="341" t="s">
        <v>143</v>
      </c>
      <c r="M631" s="341" t="s">
        <v>1655</v>
      </c>
      <c r="N631" s="341" t="s">
        <v>7149</v>
      </c>
      <c r="O631" s="341" t="s">
        <v>143</v>
      </c>
      <c r="P631" s="341" t="s">
        <v>1655</v>
      </c>
    </row>
    <row r="632" spans="1:16" outlineLevel="1">
      <c r="A632" s="216" t="s">
        <v>2942</v>
      </c>
      <c r="D632" s="219" t="str">
        <f t="shared" si="10"/>
        <v>Ангола - AO</v>
      </c>
      <c r="G632" s="341" t="s">
        <v>4424</v>
      </c>
      <c r="H632" s="341" t="s">
        <v>4424</v>
      </c>
      <c r="I632" s="341" t="s">
        <v>4424</v>
      </c>
      <c r="J632" s="341" t="s">
        <v>4765</v>
      </c>
      <c r="K632" s="341" t="s">
        <v>4424</v>
      </c>
      <c r="L632" s="341" t="s">
        <v>4424</v>
      </c>
      <c r="M632" s="341" t="s">
        <v>4424</v>
      </c>
      <c r="N632" s="341" t="s">
        <v>7150</v>
      </c>
      <c r="O632" s="341" t="s">
        <v>4424</v>
      </c>
      <c r="P632" s="341" t="s">
        <v>4424</v>
      </c>
    </row>
    <row r="633" spans="1:16" outlineLevel="1">
      <c r="A633" s="216" t="s">
        <v>2942</v>
      </c>
      <c r="D633" s="219" t="str">
        <f t="shared" si="10"/>
        <v>Бенин - BJ</v>
      </c>
      <c r="G633" s="341" t="s">
        <v>4425</v>
      </c>
      <c r="H633" s="341" t="s">
        <v>144</v>
      </c>
      <c r="I633" s="341" t="s">
        <v>144</v>
      </c>
      <c r="J633" s="341" t="s">
        <v>4766</v>
      </c>
      <c r="K633" s="341" t="s">
        <v>4425</v>
      </c>
      <c r="L633" s="341" t="s">
        <v>144</v>
      </c>
      <c r="M633" s="341" t="s">
        <v>4425</v>
      </c>
      <c r="N633" s="341" t="s">
        <v>7151</v>
      </c>
      <c r="O633" s="341" t="s">
        <v>144</v>
      </c>
      <c r="P633" s="341" t="s">
        <v>4425</v>
      </c>
    </row>
    <row r="634" spans="1:16" outlineLevel="1">
      <c r="A634" s="216" t="s">
        <v>2942</v>
      </c>
      <c r="D634" s="219" t="str">
        <f t="shared" si="10"/>
        <v>Ботсвана - BW</v>
      </c>
      <c r="G634" s="341" t="s">
        <v>4426</v>
      </c>
      <c r="H634" s="341" t="s">
        <v>4426</v>
      </c>
      <c r="I634" s="341" t="s">
        <v>4426</v>
      </c>
      <c r="J634" s="341" t="s">
        <v>4767</v>
      </c>
      <c r="K634" s="341" t="s">
        <v>4426</v>
      </c>
      <c r="L634" s="341" t="s">
        <v>4426</v>
      </c>
      <c r="M634" s="341" t="s">
        <v>4426</v>
      </c>
      <c r="N634" s="341" t="s">
        <v>7152</v>
      </c>
      <c r="O634" s="341" t="s">
        <v>4426</v>
      </c>
      <c r="P634" s="341" t="s">
        <v>4426</v>
      </c>
    </row>
    <row r="635" spans="1:16" outlineLevel="1">
      <c r="A635" s="216" t="s">
        <v>2942</v>
      </c>
      <c r="D635" s="219" t="str">
        <f t="shared" si="10"/>
        <v>Буркина-Фасо - BF</v>
      </c>
      <c r="G635" s="341" t="s">
        <v>4427</v>
      </c>
      <c r="H635" s="341" t="s">
        <v>4427</v>
      </c>
      <c r="I635" s="341" t="s">
        <v>4427</v>
      </c>
      <c r="J635" s="341" t="s">
        <v>4768</v>
      </c>
      <c r="K635" s="341" t="s">
        <v>4427</v>
      </c>
      <c r="L635" s="341" t="s">
        <v>4427</v>
      </c>
      <c r="M635" s="341" t="s">
        <v>4427</v>
      </c>
      <c r="N635" s="341" t="s">
        <v>7153</v>
      </c>
      <c r="O635" s="341" t="s">
        <v>4427</v>
      </c>
      <c r="P635" s="341" t="s">
        <v>4427</v>
      </c>
    </row>
    <row r="636" spans="1:16" outlineLevel="1">
      <c r="A636" s="216" t="s">
        <v>2942</v>
      </c>
      <c r="D636" s="219" t="str">
        <f t="shared" si="10"/>
        <v>Бурунди - BI</v>
      </c>
      <c r="G636" s="341" t="s">
        <v>4428</v>
      </c>
      <c r="H636" s="341" t="s">
        <v>4428</v>
      </c>
      <c r="I636" s="341" t="s">
        <v>4428</v>
      </c>
      <c r="J636" s="341" t="s">
        <v>4769</v>
      </c>
      <c r="K636" s="341" t="s">
        <v>4428</v>
      </c>
      <c r="L636" s="341" t="s">
        <v>4428</v>
      </c>
      <c r="M636" s="341" t="s">
        <v>4428</v>
      </c>
      <c r="N636" s="341" t="s">
        <v>7154</v>
      </c>
      <c r="O636" s="341" t="s">
        <v>4428</v>
      </c>
      <c r="P636" s="341" t="s">
        <v>4428</v>
      </c>
    </row>
    <row r="637" spans="1:16" outlineLevel="1">
      <c r="A637" s="216" t="s">
        <v>2942</v>
      </c>
      <c r="D637" s="219" t="str">
        <f t="shared" si="10"/>
        <v>Камерун - CM</v>
      </c>
      <c r="G637" s="341" t="s">
        <v>4429</v>
      </c>
      <c r="H637" s="341" t="s">
        <v>145</v>
      </c>
      <c r="I637" s="341" t="s">
        <v>145</v>
      </c>
      <c r="J637" s="341" t="s">
        <v>4770</v>
      </c>
      <c r="K637" s="341" t="s">
        <v>252</v>
      </c>
      <c r="L637" s="341" t="s">
        <v>145</v>
      </c>
      <c r="M637" s="341" t="s">
        <v>252</v>
      </c>
      <c r="N637" s="341" t="s">
        <v>7155</v>
      </c>
      <c r="O637" s="341" t="s">
        <v>145</v>
      </c>
      <c r="P637" s="341" t="s">
        <v>6279</v>
      </c>
    </row>
    <row r="638" spans="1:16" outlineLevel="1">
      <c r="A638" s="216" t="s">
        <v>2942</v>
      </c>
      <c r="D638" s="219" t="str">
        <f t="shared" si="10"/>
        <v>Кабо-Верде - CV</v>
      </c>
      <c r="G638" s="341" t="s">
        <v>4430</v>
      </c>
      <c r="H638" s="341" t="s">
        <v>146</v>
      </c>
      <c r="I638" s="341" t="s">
        <v>4172</v>
      </c>
      <c r="J638" s="341" t="s">
        <v>4771</v>
      </c>
      <c r="K638" s="341" t="s">
        <v>253</v>
      </c>
      <c r="L638" s="341" t="s">
        <v>146</v>
      </c>
      <c r="M638" s="341" t="s">
        <v>253</v>
      </c>
      <c r="N638" s="341" t="s">
        <v>7156</v>
      </c>
      <c r="O638" s="341" t="s">
        <v>146</v>
      </c>
      <c r="P638" s="341" t="s">
        <v>6280</v>
      </c>
    </row>
    <row r="639" spans="1:16" outlineLevel="1">
      <c r="A639" s="216" t="s">
        <v>2942</v>
      </c>
      <c r="D639" s="219" t="str">
        <f t="shared" si="10"/>
        <v>Коморы - KM</v>
      </c>
      <c r="G639" s="341" t="s">
        <v>4431</v>
      </c>
      <c r="H639" s="341" t="s">
        <v>147</v>
      </c>
      <c r="I639" s="341" t="s">
        <v>4173</v>
      </c>
      <c r="J639" s="341" t="s">
        <v>4772</v>
      </c>
      <c r="K639" s="341" t="s">
        <v>4431</v>
      </c>
      <c r="L639" s="341" t="s">
        <v>147</v>
      </c>
      <c r="M639" s="341" t="s">
        <v>4431</v>
      </c>
      <c r="N639" s="341" t="s">
        <v>7157</v>
      </c>
      <c r="O639" s="341" t="s">
        <v>147</v>
      </c>
      <c r="P639" s="341" t="s">
        <v>4431</v>
      </c>
    </row>
    <row r="640" spans="1:16" outlineLevel="1">
      <c r="A640" s="216" t="s">
        <v>2942</v>
      </c>
      <c r="D640" s="219" t="str">
        <f t="shared" si="10"/>
        <v>Конго - CG</v>
      </c>
      <c r="G640" s="341" t="s">
        <v>4432</v>
      </c>
      <c r="H640" s="341" t="s">
        <v>4432</v>
      </c>
      <c r="I640" s="341" t="s">
        <v>4432</v>
      </c>
      <c r="J640" s="341" t="s">
        <v>4773</v>
      </c>
      <c r="K640" s="341" t="s">
        <v>4432</v>
      </c>
      <c r="L640" s="341" t="s">
        <v>4432</v>
      </c>
      <c r="M640" s="341" t="s">
        <v>4432</v>
      </c>
      <c r="N640" s="341" t="s">
        <v>7158</v>
      </c>
      <c r="O640" s="341" t="s">
        <v>4432</v>
      </c>
      <c r="P640" s="341" t="s">
        <v>4432</v>
      </c>
    </row>
    <row r="641" spans="1:16" outlineLevel="1">
      <c r="A641" s="216" t="s">
        <v>2942</v>
      </c>
      <c r="D641" s="219" t="str">
        <f t="shared" si="10"/>
        <v>Кот д'Ивуар - CI</v>
      </c>
      <c r="G641" s="341" t="s">
        <v>4433</v>
      </c>
      <c r="H641" s="341" t="s">
        <v>148</v>
      </c>
      <c r="I641" s="341" t="s">
        <v>4174</v>
      </c>
      <c r="J641" s="341" t="s">
        <v>4774</v>
      </c>
      <c r="K641" s="341" t="s">
        <v>254</v>
      </c>
      <c r="L641" s="341" t="s">
        <v>148</v>
      </c>
      <c r="M641" s="341" t="s">
        <v>254</v>
      </c>
      <c r="N641" s="341" t="s">
        <v>7159</v>
      </c>
      <c r="O641" s="341" t="s">
        <v>148</v>
      </c>
      <c r="P641" s="341" t="s">
        <v>254</v>
      </c>
    </row>
    <row r="642" spans="1:16" outlineLevel="1">
      <c r="A642" s="216" t="s">
        <v>2942</v>
      </c>
      <c r="D642" s="219" t="str">
        <f t="shared" si="10"/>
        <v>Джибути - DJ</v>
      </c>
      <c r="G642" s="341" t="s">
        <v>4434</v>
      </c>
      <c r="H642" s="341" t="s">
        <v>4434</v>
      </c>
      <c r="I642" s="341" t="s">
        <v>4434</v>
      </c>
      <c r="J642" s="341" t="s">
        <v>4775</v>
      </c>
      <c r="K642" s="341" t="s">
        <v>4434</v>
      </c>
      <c r="L642" s="341" t="s">
        <v>4434</v>
      </c>
      <c r="M642" s="341" t="s">
        <v>4434</v>
      </c>
      <c r="N642" s="341" t="s">
        <v>7160</v>
      </c>
      <c r="O642" s="341" t="s">
        <v>4434</v>
      </c>
      <c r="P642" s="341" t="s">
        <v>4434</v>
      </c>
    </row>
    <row r="643" spans="1:16" outlineLevel="1">
      <c r="A643" s="216" t="s">
        <v>2942</v>
      </c>
      <c r="D643" s="219" t="str">
        <f t="shared" si="10"/>
        <v>Египет - EG</v>
      </c>
      <c r="G643" s="341" t="s">
        <v>4435</v>
      </c>
      <c r="H643" s="341" t="s">
        <v>149</v>
      </c>
      <c r="I643" s="341" t="s">
        <v>4175</v>
      </c>
      <c r="J643" s="341" t="s">
        <v>4776</v>
      </c>
      <c r="K643" s="341" t="s">
        <v>1673</v>
      </c>
      <c r="L643" s="341" t="s">
        <v>149</v>
      </c>
      <c r="M643" s="341" t="s">
        <v>1673</v>
      </c>
      <c r="N643" s="341" t="s">
        <v>7161</v>
      </c>
      <c r="O643" s="341" t="s">
        <v>149</v>
      </c>
      <c r="P643" s="341" t="s">
        <v>6281</v>
      </c>
    </row>
    <row r="644" spans="1:16" outlineLevel="1">
      <c r="A644" s="216" t="s">
        <v>2942</v>
      </c>
      <c r="D644" s="219" t="str">
        <f t="shared" si="10"/>
        <v>Эритрея - ER</v>
      </c>
      <c r="G644" s="341" t="s">
        <v>4436</v>
      </c>
      <c r="H644" s="341" t="s">
        <v>150</v>
      </c>
      <c r="I644" s="341" t="s">
        <v>150</v>
      </c>
      <c r="J644" s="341" t="s">
        <v>4777</v>
      </c>
      <c r="K644" s="341" t="s">
        <v>150</v>
      </c>
      <c r="L644" s="341" t="s">
        <v>150</v>
      </c>
      <c r="M644" s="341" t="s">
        <v>150</v>
      </c>
      <c r="N644" s="341" t="s">
        <v>7162</v>
      </c>
      <c r="O644" s="341" t="s">
        <v>150</v>
      </c>
      <c r="P644" s="341" t="s">
        <v>150</v>
      </c>
    </row>
    <row r="645" spans="1:16" outlineLevel="1">
      <c r="A645" s="216" t="s">
        <v>2942</v>
      </c>
      <c r="D645" s="219" t="str">
        <f t="shared" si="10"/>
        <v>Эфиопия - ET</v>
      </c>
      <c r="G645" s="341" t="s">
        <v>4437</v>
      </c>
      <c r="H645" s="341" t="s">
        <v>151</v>
      </c>
      <c r="I645" s="341" t="s">
        <v>4176</v>
      </c>
      <c r="J645" s="341" t="s">
        <v>4778</v>
      </c>
      <c r="K645" s="341" t="s">
        <v>1674</v>
      </c>
      <c r="L645" s="341" t="s">
        <v>151</v>
      </c>
      <c r="M645" s="341" t="s">
        <v>1674</v>
      </c>
      <c r="N645" s="341" t="s">
        <v>7163</v>
      </c>
      <c r="O645" s="341" t="s">
        <v>151</v>
      </c>
      <c r="P645" s="341" t="s">
        <v>1674</v>
      </c>
    </row>
    <row r="646" spans="1:16" outlineLevel="1">
      <c r="A646" s="216" t="s">
        <v>2942</v>
      </c>
      <c r="D646" s="219" t="str">
        <f t="shared" si="10"/>
        <v>Габон - GA</v>
      </c>
      <c r="G646" s="341" t="s">
        <v>4438</v>
      </c>
      <c r="H646" s="341" t="s">
        <v>4438</v>
      </c>
      <c r="I646" s="341" t="s">
        <v>4438</v>
      </c>
      <c r="J646" s="341" t="s">
        <v>4779</v>
      </c>
      <c r="K646" s="341" t="s">
        <v>1675</v>
      </c>
      <c r="L646" s="341" t="s">
        <v>4438</v>
      </c>
      <c r="M646" s="341" t="s">
        <v>1675</v>
      </c>
      <c r="N646" s="341" t="s">
        <v>7164</v>
      </c>
      <c r="O646" s="341" t="s">
        <v>4438</v>
      </c>
      <c r="P646" s="341" t="s">
        <v>6282</v>
      </c>
    </row>
    <row r="647" spans="1:16" outlineLevel="1">
      <c r="A647" s="216" t="s">
        <v>2942</v>
      </c>
      <c r="D647" s="219" t="str">
        <f t="shared" si="10"/>
        <v>Гамбия - GM</v>
      </c>
      <c r="G647" s="341" t="s">
        <v>4439</v>
      </c>
      <c r="H647" s="341" t="s">
        <v>152</v>
      </c>
      <c r="I647" s="341" t="s">
        <v>152</v>
      </c>
      <c r="J647" s="341" t="s">
        <v>4780</v>
      </c>
      <c r="K647" s="341" t="s">
        <v>152</v>
      </c>
      <c r="L647" s="341" t="s">
        <v>152</v>
      </c>
      <c r="M647" s="341" t="s">
        <v>152</v>
      </c>
      <c r="N647" s="341" t="s">
        <v>7165</v>
      </c>
      <c r="O647" s="341" t="s">
        <v>152</v>
      </c>
      <c r="P647" s="341" t="s">
        <v>152</v>
      </c>
    </row>
    <row r="648" spans="1:16" outlineLevel="1">
      <c r="A648" s="216" t="s">
        <v>2942</v>
      </c>
      <c r="D648" s="219" t="str">
        <f t="shared" si="10"/>
        <v>Гана - GH</v>
      </c>
      <c r="G648" s="341" t="s">
        <v>4440</v>
      </c>
      <c r="H648" s="341" t="s">
        <v>4440</v>
      </c>
      <c r="I648" s="341" t="s">
        <v>4440</v>
      </c>
      <c r="J648" s="341" t="s">
        <v>4781</v>
      </c>
      <c r="K648" s="341" t="s">
        <v>4440</v>
      </c>
      <c r="L648" s="341" t="s">
        <v>4440</v>
      </c>
      <c r="M648" s="341" t="s">
        <v>4440</v>
      </c>
      <c r="N648" s="341" t="s">
        <v>7166</v>
      </c>
      <c r="O648" s="341" t="s">
        <v>4440</v>
      </c>
      <c r="P648" s="341" t="s">
        <v>4440</v>
      </c>
    </row>
    <row r="649" spans="1:16" outlineLevel="1">
      <c r="A649" s="216" t="s">
        <v>2942</v>
      </c>
      <c r="D649" s="219" t="str">
        <f t="shared" si="10"/>
        <v>Гвинейская Республика - GN</v>
      </c>
      <c r="G649" s="341" t="s">
        <v>4441</v>
      </c>
      <c r="H649" s="341" t="s">
        <v>153</v>
      </c>
      <c r="I649" s="341" t="s">
        <v>4177</v>
      </c>
      <c r="J649" s="341" t="s">
        <v>4782</v>
      </c>
      <c r="K649" s="341" t="s">
        <v>153</v>
      </c>
      <c r="L649" s="341" t="s">
        <v>153</v>
      </c>
      <c r="M649" s="341" t="s">
        <v>153</v>
      </c>
      <c r="N649" s="341" t="s">
        <v>7167</v>
      </c>
      <c r="O649" s="341" t="s">
        <v>153</v>
      </c>
      <c r="P649" s="341" t="s">
        <v>153</v>
      </c>
    </row>
    <row r="650" spans="1:16" outlineLevel="1">
      <c r="A650" s="216" t="s">
        <v>2942</v>
      </c>
      <c r="D650" s="219" t="str">
        <f t="shared" si="10"/>
        <v>Экваториальная Гвинея - GQ</v>
      </c>
      <c r="G650" s="341" t="s">
        <v>4500</v>
      </c>
      <c r="H650" s="341" t="s">
        <v>3047</v>
      </c>
      <c r="I650" s="341" t="s">
        <v>4178</v>
      </c>
      <c r="J650" s="341" t="s">
        <v>4783</v>
      </c>
      <c r="K650" s="341" t="s">
        <v>1676</v>
      </c>
      <c r="L650" s="341" t="s">
        <v>3047</v>
      </c>
      <c r="M650" s="341" t="s">
        <v>1676</v>
      </c>
      <c r="N650" s="341" t="s">
        <v>7168</v>
      </c>
      <c r="O650" s="341" t="s">
        <v>3047</v>
      </c>
      <c r="P650" s="341" t="s">
        <v>1676</v>
      </c>
    </row>
    <row r="651" spans="1:16" outlineLevel="1">
      <c r="A651" s="216" t="s">
        <v>2942</v>
      </c>
      <c r="D651" s="219" t="str">
        <f t="shared" si="10"/>
        <v>Гвинея-Биссау - GW</v>
      </c>
      <c r="G651" s="341" t="s">
        <v>4501</v>
      </c>
      <c r="H651" s="341" t="s">
        <v>3048</v>
      </c>
      <c r="I651" s="341" t="s">
        <v>4711</v>
      </c>
      <c r="J651" s="341" t="s">
        <v>4784</v>
      </c>
      <c r="K651" s="341" t="s">
        <v>3048</v>
      </c>
      <c r="L651" s="341" t="s">
        <v>3048</v>
      </c>
      <c r="M651" s="341" t="s">
        <v>3048</v>
      </c>
      <c r="N651" s="341" t="s">
        <v>7169</v>
      </c>
      <c r="O651" s="341" t="s">
        <v>3048</v>
      </c>
      <c r="P651" s="341" t="s">
        <v>3048</v>
      </c>
    </row>
    <row r="652" spans="1:16" outlineLevel="1">
      <c r="A652" s="216" t="s">
        <v>2942</v>
      </c>
      <c r="D652" s="219" t="str">
        <f t="shared" si="10"/>
        <v>Кения - KE</v>
      </c>
      <c r="G652" s="341" t="s">
        <v>4502</v>
      </c>
      <c r="H652" s="341" t="s">
        <v>4502</v>
      </c>
      <c r="I652" s="341" t="s">
        <v>4502</v>
      </c>
      <c r="J652" s="341" t="s">
        <v>4785</v>
      </c>
      <c r="K652" s="341" t="s">
        <v>1677</v>
      </c>
      <c r="L652" s="341" t="s">
        <v>4502</v>
      </c>
      <c r="M652" s="341" t="s">
        <v>1677</v>
      </c>
      <c r="N652" s="341" t="s">
        <v>7170</v>
      </c>
      <c r="O652" s="341" t="s">
        <v>4502</v>
      </c>
      <c r="P652" s="341" t="s">
        <v>1677</v>
      </c>
    </row>
    <row r="653" spans="1:16" outlineLevel="1">
      <c r="A653" s="216" t="s">
        <v>2942</v>
      </c>
      <c r="D653" s="219" t="str">
        <f t="shared" si="10"/>
        <v>Лесото - LS</v>
      </c>
      <c r="G653" s="341" t="s">
        <v>4503</v>
      </c>
      <c r="H653" s="341" t="s">
        <v>4503</v>
      </c>
      <c r="I653" s="341" t="s">
        <v>4503</v>
      </c>
      <c r="J653" s="341" t="s">
        <v>4786</v>
      </c>
      <c r="K653" s="341" t="s">
        <v>4503</v>
      </c>
      <c r="L653" s="341" t="s">
        <v>4503</v>
      </c>
      <c r="M653" s="341" t="s">
        <v>4503</v>
      </c>
      <c r="N653" s="341" t="s">
        <v>7171</v>
      </c>
      <c r="O653" s="341" t="s">
        <v>4503</v>
      </c>
      <c r="P653" s="341" t="s">
        <v>4503</v>
      </c>
    </row>
    <row r="654" spans="1:16" outlineLevel="1">
      <c r="A654" s="216" t="s">
        <v>2942</v>
      </c>
      <c r="D654" s="219" t="str">
        <f t="shared" si="10"/>
        <v>Либерия - LR</v>
      </c>
      <c r="G654" s="341" t="s">
        <v>4504</v>
      </c>
      <c r="H654" s="341" t="s">
        <v>4504</v>
      </c>
      <c r="I654" s="341" t="s">
        <v>4504</v>
      </c>
      <c r="J654" s="341" t="s">
        <v>4787</v>
      </c>
      <c r="K654" s="341" t="s">
        <v>4504</v>
      </c>
      <c r="L654" s="341" t="s">
        <v>4504</v>
      </c>
      <c r="M654" s="341" t="s">
        <v>4504</v>
      </c>
      <c r="N654" s="341" t="s">
        <v>7172</v>
      </c>
      <c r="O654" s="341" t="s">
        <v>4504</v>
      </c>
      <c r="P654" s="341" t="s">
        <v>4504</v>
      </c>
    </row>
    <row r="655" spans="1:16" outlineLevel="1">
      <c r="A655" s="216" t="s">
        <v>2942</v>
      </c>
      <c r="D655" s="219" t="str">
        <f t="shared" si="10"/>
        <v>Ливия - LY</v>
      </c>
      <c r="G655" s="341" t="s">
        <v>4505</v>
      </c>
      <c r="H655" s="341" t="s">
        <v>629</v>
      </c>
      <c r="I655" s="341" t="s">
        <v>4712</v>
      </c>
      <c r="J655" s="341" t="s">
        <v>4788</v>
      </c>
      <c r="K655" s="341" t="s">
        <v>4712</v>
      </c>
      <c r="L655" s="341" t="s">
        <v>629</v>
      </c>
      <c r="M655" s="341" t="s">
        <v>4712</v>
      </c>
      <c r="N655" s="341" t="s">
        <v>7173</v>
      </c>
      <c r="O655" s="341" t="s">
        <v>629</v>
      </c>
      <c r="P655" s="341" t="s">
        <v>4712</v>
      </c>
    </row>
    <row r="656" spans="1:16" outlineLevel="1">
      <c r="A656" s="216" t="s">
        <v>2942</v>
      </c>
      <c r="D656" s="219" t="str">
        <f t="shared" si="10"/>
        <v>Мадагаскар - MG</v>
      </c>
      <c r="G656" s="341" t="s">
        <v>4506</v>
      </c>
      <c r="H656" s="341" t="s">
        <v>4506</v>
      </c>
      <c r="I656" s="341" t="s">
        <v>4506</v>
      </c>
      <c r="J656" s="341" t="s">
        <v>4789</v>
      </c>
      <c r="K656" s="341" t="s">
        <v>4506</v>
      </c>
      <c r="L656" s="341" t="s">
        <v>4506</v>
      </c>
      <c r="M656" s="341" t="s">
        <v>4506</v>
      </c>
      <c r="N656" s="341" t="s">
        <v>7174</v>
      </c>
      <c r="O656" s="341" t="s">
        <v>4506</v>
      </c>
      <c r="P656" s="341" t="s">
        <v>4506</v>
      </c>
    </row>
    <row r="657" spans="1:16" outlineLevel="1">
      <c r="A657" s="216" t="s">
        <v>2942</v>
      </c>
      <c r="D657" s="219" t="str">
        <f t="shared" si="10"/>
        <v>Малави - MW</v>
      </c>
      <c r="G657" s="341" t="s">
        <v>4507</v>
      </c>
      <c r="H657" s="341" t="s">
        <v>4507</v>
      </c>
      <c r="I657" s="341" t="s">
        <v>4507</v>
      </c>
      <c r="J657" s="341" t="s">
        <v>4675</v>
      </c>
      <c r="K657" s="341" t="s">
        <v>4507</v>
      </c>
      <c r="L657" s="341" t="s">
        <v>4507</v>
      </c>
      <c r="M657" s="341" t="s">
        <v>4507</v>
      </c>
      <c r="N657" s="341" t="s">
        <v>7175</v>
      </c>
      <c r="O657" s="341" t="s">
        <v>4507</v>
      </c>
      <c r="P657" s="341" t="s">
        <v>4507</v>
      </c>
    </row>
    <row r="658" spans="1:16" outlineLevel="1">
      <c r="A658" s="216" t="s">
        <v>2942</v>
      </c>
      <c r="D658" s="219" t="str">
        <f t="shared" si="10"/>
        <v>Мали - ML</v>
      </c>
      <c r="G658" s="341" t="s">
        <v>4508</v>
      </c>
      <c r="H658" s="341" t="s">
        <v>4508</v>
      </c>
      <c r="I658" s="341" t="s">
        <v>4508</v>
      </c>
      <c r="J658" s="341" t="s">
        <v>4676</v>
      </c>
      <c r="K658" s="341" t="s">
        <v>4508</v>
      </c>
      <c r="L658" s="341" t="s">
        <v>4508</v>
      </c>
      <c r="M658" s="341" t="s">
        <v>4508</v>
      </c>
      <c r="N658" s="341" t="s">
        <v>7176</v>
      </c>
      <c r="O658" s="341" t="s">
        <v>4508</v>
      </c>
      <c r="P658" s="341" t="s">
        <v>4508</v>
      </c>
    </row>
    <row r="659" spans="1:16" outlineLevel="1">
      <c r="A659" s="216" t="s">
        <v>2942</v>
      </c>
      <c r="D659" s="219" t="str">
        <f t="shared" si="10"/>
        <v>Марокко - MA</v>
      </c>
      <c r="G659" s="341" t="s">
        <v>4509</v>
      </c>
      <c r="H659" s="341" t="s">
        <v>630</v>
      </c>
      <c r="I659" s="341" t="s">
        <v>4509</v>
      </c>
      <c r="J659" s="341" t="s">
        <v>4677</v>
      </c>
      <c r="K659" s="341" t="s">
        <v>1678</v>
      </c>
      <c r="L659" s="341" t="s">
        <v>630</v>
      </c>
      <c r="M659" s="341" t="s">
        <v>1678</v>
      </c>
      <c r="N659" s="341" t="s">
        <v>7177</v>
      </c>
      <c r="O659" s="341" t="s">
        <v>630</v>
      </c>
      <c r="P659" s="341" t="s">
        <v>1678</v>
      </c>
    </row>
    <row r="660" spans="1:16" outlineLevel="1">
      <c r="A660" s="216" t="s">
        <v>2942</v>
      </c>
      <c r="D660" s="219" t="str">
        <f t="shared" si="10"/>
        <v>Мавритания - MR</v>
      </c>
      <c r="G660" s="341" t="s">
        <v>4510</v>
      </c>
      <c r="H660" s="341" t="s">
        <v>631</v>
      </c>
      <c r="I660" s="341" t="s">
        <v>631</v>
      </c>
      <c r="J660" s="341" t="s">
        <v>4678</v>
      </c>
      <c r="K660" s="341" t="s">
        <v>631</v>
      </c>
      <c r="L660" s="341" t="s">
        <v>631</v>
      </c>
      <c r="M660" s="341" t="s">
        <v>631</v>
      </c>
      <c r="N660" s="341" t="s">
        <v>7178</v>
      </c>
      <c r="O660" s="341" t="s">
        <v>631</v>
      </c>
      <c r="P660" s="341" t="s">
        <v>631</v>
      </c>
    </row>
    <row r="661" spans="1:16" outlineLevel="1">
      <c r="A661" s="216" t="s">
        <v>2942</v>
      </c>
      <c r="D661" s="219" t="str">
        <f t="shared" si="10"/>
        <v>Мозамбик - MZ</v>
      </c>
      <c r="G661" s="341" t="s">
        <v>4511</v>
      </c>
      <c r="H661" s="341" t="s">
        <v>4511</v>
      </c>
      <c r="I661" s="341" t="s">
        <v>4713</v>
      </c>
      <c r="J661" s="341" t="s">
        <v>4679</v>
      </c>
      <c r="K661" s="341" t="s">
        <v>4511</v>
      </c>
      <c r="L661" s="341" t="s">
        <v>4511</v>
      </c>
      <c r="M661" s="341" t="s">
        <v>4511</v>
      </c>
      <c r="N661" s="341" t="s">
        <v>7179</v>
      </c>
      <c r="O661" s="341" t="s">
        <v>4511</v>
      </c>
      <c r="P661" s="341" t="s">
        <v>4511</v>
      </c>
    </row>
    <row r="662" spans="1:16" outlineLevel="1">
      <c r="A662" s="216" t="s">
        <v>2942</v>
      </c>
      <c r="D662" s="219" t="str">
        <f t="shared" si="10"/>
        <v>Намибия - NA</v>
      </c>
      <c r="G662" s="341" t="s">
        <v>4512</v>
      </c>
      <c r="H662" s="341" t="s">
        <v>632</v>
      </c>
      <c r="I662" s="341" t="s">
        <v>632</v>
      </c>
      <c r="J662" s="341" t="s">
        <v>4680</v>
      </c>
      <c r="K662" s="341" t="s">
        <v>632</v>
      </c>
      <c r="L662" s="341" t="s">
        <v>632</v>
      </c>
      <c r="M662" s="341" t="s">
        <v>632</v>
      </c>
      <c r="N662" s="341" t="s">
        <v>7180</v>
      </c>
      <c r="O662" s="341" t="s">
        <v>632</v>
      </c>
      <c r="P662" s="341" t="s">
        <v>632</v>
      </c>
    </row>
    <row r="663" spans="1:16" outlineLevel="1">
      <c r="A663" s="216" t="s">
        <v>2942</v>
      </c>
      <c r="D663" s="219" t="str">
        <f t="shared" si="10"/>
        <v>Нигер - NE</v>
      </c>
      <c r="G663" s="341" t="s">
        <v>4513</v>
      </c>
      <c r="H663" s="341" t="s">
        <v>4513</v>
      </c>
      <c r="I663" s="341" t="s">
        <v>4513</v>
      </c>
      <c r="J663" s="341" t="s">
        <v>4681</v>
      </c>
      <c r="K663" s="341" t="s">
        <v>4513</v>
      </c>
      <c r="L663" s="341" t="s">
        <v>4513</v>
      </c>
      <c r="M663" s="341" t="s">
        <v>4513</v>
      </c>
      <c r="N663" s="341" t="s">
        <v>7181</v>
      </c>
      <c r="O663" s="341" t="s">
        <v>4513</v>
      </c>
      <c r="P663" s="341" t="s">
        <v>4513</v>
      </c>
    </row>
    <row r="664" spans="1:16" outlineLevel="1">
      <c r="A664" s="216" t="s">
        <v>2942</v>
      </c>
      <c r="D664" s="219" t="str">
        <f t="shared" si="10"/>
        <v>Нигерия - NG</v>
      </c>
      <c r="G664" s="341" t="s">
        <v>4514</v>
      </c>
      <c r="H664" s="341" t="s">
        <v>4514</v>
      </c>
      <c r="I664" s="341" t="s">
        <v>4514</v>
      </c>
      <c r="J664" s="341" t="s">
        <v>4682</v>
      </c>
      <c r="K664" s="341" t="s">
        <v>4514</v>
      </c>
      <c r="L664" s="341" t="s">
        <v>4514</v>
      </c>
      <c r="M664" s="341" t="s">
        <v>4514</v>
      </c>
      <c r="N664" s="341" t="s">
        <v>7182</v>
      </c>
      <c r="O664" s="341" t="s">
        <v>4514</v>
      </c>
      <c r="P664" s="341" t="s">
        <v>4514</v>
      </c>
    </row>
    <row r="665" spans="1:16" outlineLevel="1">
      <c r="A665" s="216" t="s">
        <v>2942</v>
      </c>
      <c r="D665" s="219" t="str">
        <f t="shared" si="10"/>
        <v>Уганда - UG</v>
      </c>
      <c r="G665" s="341" t="s">
        <v>4515</v>
      </c>
      <c r="H665" s="341" t="s">
        <v>633</v>
      </c>
      <c r="I665" s="341" t="s">
        <v>633</v>
      </c>
      <c r="J665" s="341" t="s">
        <v>4683</v>
      </c>
      <c r="K665" s="341" t="s">
        <v>633</v>
      </c>
      <c r="L665" s="341" t="s">
        <v>633</v>
      </c>
      <c r="M665" s="341" t="s">
        <v>633</v>
      </c>
      <c r="N665" s="341" t="s">
        <v>7183</v>
      </c>
      <c r="O665" s="341" t="s">
        <v>633</v>
      </c>
      <c r="P665" s="341" t="s">
        <v>633</v>
      </c>
    </row>
    <row r="666" spans="1:16" outlineLevel="1">
      <c r="A666" s="216" t="s">
        <v>2942</v>
      </c>
      <c r="D666" s="219" t="str">
        <f t="shared" si="10"/>
        <v>Центрально-Африканская Республика - CF</v>
      </c>
      <c r="G666" s="341" t="s">
        <v>4516</v>
      </c>
      <c r="H666" s="341" t="s">
        <v>634</v>
      </c>
      <c r="I666" s="341" t="s">
        <v>4714</v>
      </c>
      <c r="J666" s="341" t="s">
        <v>4684</v>
      </c>
      <c r="K666" s="341" t="s">
        <v>1679</v>
      </c>
      <c r="L666" s="341" t="s">
        <v>634</v>
      </c>
      <c r="M666" s="341" t="s">
        <v>1679</v>
      </c>
      <c r="N666" s="341" t="s">
        <v>7184</v>
      </c>
      <c r="O666" s="341" t="s">
        <v>634</v>
      </c>
      <c r="P666" s="341" t="s">
        <v>1679</v>
      </c>
    </row>
    <row r="667" spans="1:16" outlineLevel="1">
      <c r="A667" s="216" t="s">
        <v>2942</v>
      </c>
      <c r="D667" s="219" t="str">
        <f t="shared" si="10"/>
        <v>Демократическая Республика Конго - CD</v>
      </c>
      <c r="G667" s="341" t="s">
        <v>1014</v>
      </c>
      <c r="H667" s="341" t="s">
        <v>635</v>
      </c>
      <c r="I667" s="341" t="s">
        <v>4715</v>
      </c>
      <c r="J667" s="341" t="s">
        <v>4685</v>
      </c>
      <c r="K667" s="341" t="s">
        <v>1014</v>
      </c>
      <c r="L667" s="341" t="s">
        <v>635</v>
      </c>
      <c r="M667" s="341" t="s">
        <v>1014</v>
      </c>
      <c r="N667" s="341" t="s">
        <v>7185</v>
      </c>
      <c r="O667" s="341" t="s">
        <v>635</v>
      </c>
      <c r="P667" s="341" t="s">
        <v>1014</v>
      </c>
    </row>
    <row r="668" spans="1:16" outlineLevel="1">
      <c r="A668" s="216" t="s">
        <v>2942</v>
      </c>
      <c r="D668" s="219" t="str">
        <f t="shared" si="10"/>
        <v>Руанда - RW</v>
      </c>
      <c r="G668" s="341" t="s">
        <v>225</v>
      </c>
      <c r="H668" s="341" t="s">
        <v>225</v>
      </c>
      <c r="I668" s="341" t="s">
        <v>225</v>
      </c>
      <c r="J668" s="341" t="s">
        <v>4686</v>
      </c>
      <c r="K668" s="341" t="s">
        <v>1680</v>
      </c>
      <c r="L668" s="341" t="s">
        <v>225</v>
      </c>
      <c r="M668" s="341" t="s">
        <v>1680</v>
      </c>
      <c r="N668" s="341" t="s">
        <v>7186</v>
      </c>
      <c r="O668" s="341" t="s">
        <v>225</v>
      </c>
      <c r="P668" s="341" t="s">
        <v>1680</v>
      </c>
    </row>
    <row r="669" spans="1:16" outlineLevel="1">
      <c r="A669" s="216" t="s">
        <v>2942</v>
      </c>
      <c r="D669" s="219" t="str">
        <f t="shared" si="10"/>
        <v>Сенегал - SN</v>
      </c>
      <c r="G669" s="341" t="s">
        <v>226</v>
      </c>
      <c r="H669" s="341" t="s">
        <v>636</v>
      </c>
      <c r="I669" s="341" t="s">
        <v>636</v>
      </c>
      <c r="J669" s="341" t="s">
        <v>4687</v>
      </c>
      <c r="K669" s="341" t="s">
        <v>636</v>
      </c>
      <c r="L669" s="341" t="s">
        <v>636</v>
      </c>
      <c r="M669" s="341" t="s">
        <v>636</v>
      </c>
      <c r="N669" s="341" t="s">
        <v>7187</v>
      </c>
      <c r="O669" s="341" t="s">
        <v>636</v>
      </c>
      <c r="P669" s="341" t="s">
        <v>636</v>
      </c>
    </row>
    <row r="670" spans="1:16" s="217" customFormat="1" outlineLevel="1">
      <c r="A670" s="216" t="s">
        <v>2942</v>
      </c>
      <c r="B670" s="433"/>
      <c r="C670" s="225"/>
      <c r="D670" s="219" t="str">
        <f t="shared" si="10"/>
        <v>Сьерра-Леоне - SL</v>
      </c>
      <c r="E670" s="225"/>
      <c r="F670" s="225"/>
      <c r="G670" s="341" t="s">
        <v>227</v>
      </c>
      <c r="H670" s="341" t="s">
        <v>227</v>
      </c>
      <c r="I670" s="341" t="s">
        <v>227</v>
      </c>
      <c r="J670" s="341" t="s">
        <v>4688</v>
      </c>
      <c r="K670" s="341" t="s">
        <v>1681</v>
      </c>
      <c r="L670" s="341" t="s">
        <v>227</v>
      </c>
      <c r="M670" s="341" t="s">
        <v>1681</v>
      </c>
      <c r="N670" s="341" t="s">
        <v>7188</v>
      </c>
      <c r="O670" s="341" t="s">
        <v>227</v>
      </c>
      <c r="P670" s="341" t="s">
        <v>6283</v>
      </c>
    </row>
    <row r="671" spans="1:16" outlineLevel="1">
      <c r="A671" s="216" t="s">
        <v>2942</v>
      </c>
      <c r="C671" s="225"/>
      <c r="D671" s="219" t="str">
        <f t="shared" si="10"/>
        <v>Сомали - SO</v>
      </c>
      <c r="E671" s="225"/>
      <c r="F671" s="225"/>
      <c r="G671" s="341" t="s">
        <v>228</v>
      </c>
      <c r="H671" s="341" t="s">
        <v>637</v>
      </c>
      <c r="I671" s="341" t="s">
        <v>637</v>
      </c>
      <c r="J671" s="341" t="s">
        <v>4689</v>
      </c>
      <c r="K671" s="341" t="s">
        <v>637</v>
      </c>
      <c r="L671" s="341" t="s">
        <v>637</v>
      </c>
      <c r="M671" s="341" t="s">
        <v>637</v>
      </c>
      <c r="N671" s="341" t="s">
        <v>7189</v>
      </c>
      <c r="O671" s="341" t="s">
        <v>637</v>
      </c>
      <c r="P671" s="341" t="s">
        <v>637</v>
      </c>
    </row>
    <row r="672" spans="1:16" outlineLevel="1">
      <c r="A672" s="216" t="s">
        <v>2942</v>
      </c>
      <c r="C672" s="225"/>
      <c r="D672" s="219" t="str">
        <f t="shared" ref="D672:D735" si="11">INDEX(G672:Q672,,$F$2)</f>
        <v>Судан - SD</v>
      </c>
      <c r="E672" s="225"/>
      <c r="F672" s="225"/>
      <c r="G672" s="341" t="s">
        <v>229</v>
      </c>
      <c r="H672" s="341" t="s">
        <v>4288</v>
      </c>
      <c r="I672" s="341" t="s">
        <v>4288</v>
      </c>
      <c r="J672" s="341" t="s">
        <v>4690</v>
      </c>
      <c r="K672" s="341" t="s">
        <v>1682</v>
      </c>
      <c r="L672" s="341" t="s">
        <v>4288</v>
      </c>
      <c r="M672" s="341" t="s">
        <v>1682</v>
      </c>
      <c r="N672" s="341" t="s">
        <v>7190</v>
      </c>
      <c r="O672" s="341" t="s">
        <v>4288</v>
      </c>
      <c r="P672" s="341" t="s">
        <v>1682</v>
      </c>
    </row>
    <row r="673" spans="1:16" outlineLevel="1">
      <c r="A673" s="216" t="s">
        <v>2942</v>
      </c>
      <c r="C673" s="225"/>
      <c r="D673" s="219" t="str">
        <f t="shared" si="11"/>
        <v>Свазиленд - SZ</v>
      </c>
      <c r="E673" s="225"/>
      <c r="F673" s="225"/>
      <c r="G673" s="341" t="s">
        <v>230</v>
      </c>
      <c r="H673" s="341" t="s">
        <v>230</v>
      </c>
      <c r="I673" s="341" t="s">
        <v>230</v>
      </c>
      <c r="J673" s="341" t="s">
        <v>4691</v>
      </c>
      <c r="K673" s="341" t="s">
        <v>1683</v>
      </c>
      <c r="L673" s="341" t="s">
        <v>230</v>
      </c>
      <c r="M673" s="341" t="s">
        <v>1683</v>
      </c>
      <c r="N673" s="341" t="s">
        <v>7191</v>
      </c>
      <c r="O673" s="341" t="s">
        <v>230</v>
      </c>
      <c r="P673" s="341" t="s">
        <v>1683</v>
      </c>
    </row>
    <row r="674" spans="1:16" outlineLevel="1">
      <c r="A674" s="216" t="s">
        <v>2942</v>
      </c>
      <c r="C674" s="225"/>
      <c r="D674" s="219" t="str">
        <f t="shared" si="11"/>
        <v>Танзания - TZ</v>
      </c>
      <c r="E674" s="225"/>
      <c r="F674" s="225"/>
      <c r="G674" s="341" t="s">
        <v>231</v>
      </c>
      <c r="H674" s="341" t="s">
        <v>4289</v>
      </c>
      <c r="I674" s="341" t="s">
        <v>4289</v>
      </c>
      <c r="J674" s="341" t="s">
        <v>4692</v>
      </c>
      <c r="K674" s="341" t="s">
        <v>4289</v>
      </c>
      <c r="L674" s="341" t="s">
        <v>4289</v>
      </c>
      <c r="M674" s="341" t="s">
        <v>4289</v>
      </c>
      <c r="N674" s="341" t="s">
        <v>7192</v>
      </c>
      <c r="O674" s="341" t="s">
        <v>4289</v>
      </c>
      <c r="P674" s="341" t="s">
        <v>4289</v>
      </c>
    </row>
    <row r="675" spans="1:16" outlineLevel="1">
      <c r="A675" s="216" t="s">
        <v>2942</v>
      </c>
      <c r="C675" s="225"/>
      <c r="D675" s="219" t="str">
        <f t="shared" si="11"/>
        <v>Чад - TD</v>
      </c>
      <c r="E675" s="225"/>
      <c r="F675" s="225"/>
      <c r="G675" s="341" t="s">
        <v>232</v>
      </c>
      <c r="H675" s="341" t="s">
        <v>4663</v>
      </c>
      <c r="I675" s="341" t="s">
        <v>4716</v>
      </c>
      <c r="J675" s="341" t="s">
        <v>4693</v>
      </c>
      <c r="K675" s="341" t="s">
        <v>4663</v>
      </c>
      <c r="L675" s="341" t="s">
        <v>4663</v>
      </c>
      <c r="M675" s="341" t="s">
        <v>4663</v>
      </c>
      <c r="N675" s="341" t="s">
        <v>7193</v>
      </c>
      <c r="O675" s="341" t="s">
        <v>4663</v>
      </c>
      <c r="P675" s="341" t="s">
        <v>4663</v>
      </c>
    </row>
    <row r="676" spans="1:16" outlineLevel="1">
      <c r="A676" s="216" t="s">
        <v>2942</v>
      </c>
      <c r="C676" s="225"/>
      <c r="D676" s="219" t="str">
        <f t="shared" si="11"/>
        <v>Того - TG</v>
      </c>
      <c r="E676" s="225"/>
      <c r="F676" s="225"/>
      <c r="G676" s="341" t="s">
        <v>233</v>
      </c>
      <c r="H676" s="341" t="s">
        <v>233</v>
      </c>
      <c r="I676" s="341" t="s">
        <v>233</v>
      </c>
      <c r="J676" s="341" t="s">
        <v>4694</v>
      </c>
      <c r="K676" s="341" t="s">
        <v>233</v>
      </c>
      <c r="L676" s="341" t="s">
        <v>233</v>
      </c>
      <c r="M676" s="341" t="s">
        <v>233</v>
      </c>
      <c r="N676" s="341" t="s">
        <v>7194</v>
      </c>
      <c r="O676" s="341" t="s">
        <v>233</v>
      </c>
      <c r="P676" s="341" t="s">
        <v>233</v>
      </c>
    </row>
    <row r="677" spans="1:16" outlineLevel="1">
      <c r="A677" s="216" t="s">
        <v>2942</v>
      </c>
      <c r="C677" s="225"/>
      <c r="D677" s="219" t="str">
        <f t="shared" si="11"/>
        <v>Тунис - TN</v>
      </c>
      <c r="E677" s="225"/>
      <c r="F677" s="225"/>
      <c r="G677" s="341" t="s">
        <v>234</v>
      </c>
      <c r="H677" s="341" t="s">
        <v>4664</v>
      </c>
      <c r="I677" s="341" t="s">
        <v>4664</v>
      </c>
      <c r="J677" s="341" t="s">
        <v>4695</v>
      </c>
      <c r="K677" s="341" t="s">
        <v>1684</v>
      </c>
      <c r="L677" s="341" t="s">
        <v>4664</v>
      </c>
      <c r="M677" s="341" t="s">
        <v>1684</v>
      </c>
      <c r="N677" s="341" t="s">
        <v>7195</v>
      </c>
      <c r="O677" s="341" t="s">
        <v>4664</v>
      </c>
      <c r="P677" s="341" t="s">
        <v>1684</v>
      </c>
    </row>
    <row r="678" spans="1:16" outlineLevel="1">
      <c r="A678" s="216" t="s">
        <v>2942</v>
      </c>
      <c r="C678" s="225"/>
      <c r="D678" s="219" t="str">
        <f t="shared" si="11"/>
        <v>Замбия - ZM</v>
      </c>
      <c r="E678" s="225"/>
      <c r="F678" s="225"/>
      <c r="G678" s="341" t="s">
        <v>235</v>
      </c>
      <c r="H678" s="341" t="s">
        <v>4665</v>
      </c>
      <c r="I678" s="341" t="s">
        <v>4665</v>
      </c>
      <c r="J678" s="341" t="s">
        <v>4696</v>
      </c>
      <c r="K678" s="341" t="s">
        <v>4665</v>
      </c>
      <c r="L678" s="341" t="s">
        <v>4665</v>
      </c>
      <c r="M678" s="341" t="s">
        <v>4665</v>
      </c>
      <c r="N678" s="341" t="s">
        <v>7196</v>
      </c>
      <c r="O678" s="341" t="s">
        <v>4665</v>
      </c>
      <c r="P678" s="341" t="s">
        <v>4665</v>
      </c>
    </row>
    <row r="679" spans="1:16" outlineLevel="1">
      <c r="A679" s="216" t="s">
        <v>2942</v>
      </c>
      <c r="C679" s="225"/>
      <c r="D679" s="219" t="str">
        <f t="shared" si="11"/>
        <v>Зимбабве - ZW</v>
      </c>
      <c r="E679" s="225"/>
      <c r="F679" s="225"/>
      <c r="G679" s="341" t="s">
        <v>2667</v>
      </c>
      <c r="H679" s="341" t="s">
        <v>2667</v>
      </c>
      <c r="I679" s="341" t="s">
        <v>2667</v>
      </c>
      <c r="J679" s="341" t="s">
        <v>4697</v>
      </c>
      <c r="K679" s="341" t="s">
        <v>2667</v>
      </c>
      <c r="L679" s="341" t="s">
        <v>2667</v>
      </c>
      <c r="M679" s="341" t="s">
        <v>2667</v>
      </c>
      <c r="N679" s="341" t="s">
        <v>7197</v>
      </c>
      <c r="O679" s="341" t="s">
        <v>2667</v>
      </c>
      <c r="P679" s="341" t="s">
        <v>2667</v>
      </c>
    </row>
    <row r="680" spans="1:16" outlineLevel="1">
      <c r="A680" s="216" t="s">
        <v>2942</v>
      </c>
      <c r="C680" s="225"/>
      <c r="D680" s="219" t="str">
        <f t="shared" si="11"/>
        <v>****Австралия и Океания****</v>
      </c>
      <c r="E680" s="225"/>
      <c r="F680" s="225"/>
      <c r="G680" s="341" t="s">
        <v>2668</v>
      </c>
      <c r="H680" s="341" t="s">
        <v>1593</v>
      </c>
      <c r="I680" s="341" t="s">
        <v>4717</v>
      </c>
      <c r="J680" s="341" t="s">
        <v>4698</v>
      </c>
      <c r="K680" s="341" t="s">
        <v>1685</v>
      </c>
      <c r="L680" s="341" t="s">
        <v>1593</v>
      </c>
      <c r="M680" s="341" t="s">
        <v>1685</v>
      </c>
      <c r="N680" s="341" t="s">
        <v>7198</v>
      </c>
      <c r="O680" s="341" t="s">
        <v>1593</v>
      </c>
      <c r="P680" s="341" t="s">
        <v>1685</v>
      </c>
    </row>
    <row r="681" spans="1:16" outlineLevel="1">
      <c r="A681" s="216" t="s">
        <v>2942</v>
      </c>
      <c r="C681" s="225"/>
      <c r="D681" s="219" t="str">
        <f t="shared" si="11"/>
        <v>Австралия - AU</v>
      </c>
      <c r="E681" s="225"/>
      <c r="F681" s="225"/>
      <c r="G681" s="341" t="s">
        <v>2669</v>
      </c>
      <c r="H681" s="341" t="s">
        <v>1594</v>
      </c>
      <c r="I681" s="341" t="s">
        <v>1594</v>
      </c>
      <c r="J681" s="341" t="s">
        <v>4699</v>
      </c>
      <c r="K681" s="341" t="s">
        <v>1594</v>
      </c>
      <c r="L681" s="341" t="s">
        <v>1594</v>
      </c>
      <c r="M681" s="341" t="s">
        <v>1594</v>
      </c>
      <c r="N681" s="341" t="s">
        <v>7199</v>
      </c>
      <c r="O681" s="341" t="s">
        <v>1594</v>
      </c>
      <c r="P681" s="341" t="s">
        <v>1594</v>
      </c>
    </row>
    <row r="682" spans="1:16" outlineLevel="1">
      <c r="A682" s="216" t="s">
        <v>2942</v>
      </c>
      <c r="C682" s="225"/>
      <c r="D682" s="219" t="str">
        <f t="shared" si="11"/>
        <v>Фиджи - FJ</v>
      </c>
      <c r="E682" s="225"/>
      <c r="F682" s="225"/>
      <c r="G682" s="341" t="s">
        <v>2670</v>
      </c>
      <c r="H682" s="341" t="s">
        <v>2670</v>
      </c>
      <c r="I682" s="341" t="s">
        <v>4718</v>
      </c>
      <c r="J682" s="341" t="s">
        <v>2249</v>
      </c>
      <c r="K682" s="341" t="s">
        <v>2670</v>
      </c>
      <c r="L682" s="341" t="s">
        <v>2670</v>
      </c>
      <c r="M682" s="341" t="s">
        <v>2670</v>
      </c>
      <c r="N682" s="341" t="s">
        <v>7200</v>
      </c>
      <c r="O682" s="341" t="s">
        <v>2670</v>
      </c>
      <c r="P682" s="341" t="s">
        <v>2670</v>
      </c>
    </row>
    <row r="683" spans="1:16" outlineLevel="1">
      <c r="A683" s="216" t="s">
        <v>2942</v>
      </c>
      <c r="C683" s="225"/>
      <c r="D683" s="219" t="str">
        <f t="shared" si="11"/>
        <v>Кирибати - KI</v>
      </c>
      <c r="E683" s="225"/>
      <c r="F683" s="225"/>
      <c r="G683" s="341" t="s">
        <v>2671</v>
      </c>
      <c r="H683" s="341" t="s">
        <v>2671</v>
      </c>
      <c r="I683" s="341" t="s">
        <v>2671</v>
      </c>
      <c r="J683" s="341" t="s">
        <v>2250</v>
      </c>
      <c r="K683" s="341" t="s">
        <v>2671</v>
      </c>
      <c r="L683" s="341" t="s">
        <v>2671</v>
      </c>
      <c r="M683" s="341" t="s">
        <v>2671</v>
      </c>
      <c r="N683" s="341" t="s">
        <v>7201</v>
      </c>
      <c r="O683" s="341" t="s">
        <v>2671</v>
      </c>
      <c r="P683" s="341" t="s">
        <v>2671</v>
      </c>
    </row>
    <row r="684" spans="1:16" outlineLevel="1">
      <c r="A684" s="216" t="s">
        <v>2942</v>
      </c>
      <c r="C684" s="225"/>
      <c r="D684" s="219" t="str">
        <f t="shared" si="11"/>
        <v>острова Микронезии - FM</v>
      </c>
      <c r="E684" s="225"/>
      <c r="F684" s="225"/>
      <c r="G684" s="341" t="s">
        <v>3760</v>
      </c>
      <c r="H684" s="341" t="s">
        <v>1595</v>
      </c>
      <c r="I684" s="341" t="s">
        <v>1595</v>
      </c>
      <c r="J684" s="341" t="s">
        <v>2251</v>
      </c>
      <c r="K684" s="341" t="s">
        <v>1595</v>
      </c>
      <c r="L684" s="341" t="s">
        <v>1595</v>
      </c>
      <c r="M684" s="341" t="s">
        <v>1595</v>
      </c>
      <c r="N684" s="341" t="s">
        <v>7202</v>
      </c>
      <c r="O684" s="341" t="s">
        <v>1595</v>
      </c>
      <c r="P684" s="341" t="s">
        <v>1595</v>
      </c>
    </row>
    <row r="685" spans="1:16" outlineLevel="1">
      <c r="A685" s="216" t="s">
        <v>2942</v>
      </c>
      <c r="C685" s="225"/>
      <c r="D685" s="219" t="str">
        <f t="shared" si="11"/>
        <v>Науру - NR</v>
      </c>
      <c r="E685" s="225"/>
      <c r="F685" s="225"/>
      <c r="G685" s="341" t="s">
        <v>3761</v>
      </c>
      <c r="H685" s="341" t="s">
        <v>3761</v>
      </c>
      <c r="I685" s="341" t="s">
        <v>3761</v>
      </c>
      <c r="J685" s="341" t="s">
        <v>2252</v>
      </c>
      <c r="K685" s="341" t="s">
        <v>3761</v>
      </c>
      <c r="L685" s="341" t="s">
        <v>3761</v>
      </c>
      <c r="M685" s="341" t="s">
        <v>3761</v>
      </c>
      <c r="N685" s="341" t="s">
        <v>7203</v>
      </c>
      <c r="O685" s="341" t="s">
        <v>3761</v>
      </c>
      <c r="P685" s="341" t="s">
        <v>3761</v>
      </c>
    </row>
    <row r="686" spans="1:16" outlineLevel="1">
      <c r="A686" s="216" t="s">
        <v>2942</v>
      </c>
      <c r="C686" s="225"/>
      <c r="D686" s="219" t="str">
        <f t="shared" si="11"/>
        <v>Ниуэ - NU</v>
      </c>
      <c r="E686" s="225"/>
      <c r="F686" s="225"/>
      <c r="G686" s="341" t="s">
        <v>3762</v>
      </c>
      <c r="H686" s="341" t="s">
        <v>1596</v>
      </c>
      <c r="I686" s="341" t="s">
        <v>1596</v>
      </c>
      <c r="J686" s="341" t="s">
        <v>2253</v>
      </c>
      <c r="K686" s="341" t="s">
        <v>3762</v>
      </c>
      <c r="L686" s="341" t="s">
        <v>1596</v>
      </c>
      <c r="M686" s="341" t="s">
        <v>3762</v>
      </c>
      <c r="N686" s="341" t="s">
        <v>7204</v>
      </c>
      <c r="O686" s="341" t="s">
        <v>1596</v>
      </c>
      <c r="P686" s="341" t="s">
        <v>3762</v>
      </c>
    </row>
    <row r="687" spans="1:16" outlineLevel="1">
      <c r="A687" s="216" t="s">
        <v>2942</v>
      </c>
      <c r="C687" s="225"/>
      <c r="D687" s="219" t="str">
        <f t="shared" si="11"/>
        <v>Новая Зеландия - NZ</v>
      </c>
      <c r="E687" s="225"/>
      <c r="F687" s="225"/>
      <c r="G687" s="341" t="s">
        <v>3763</v>
      </c>
      <c r="H687" s="341" t="s">
        <v>1597</v>
      </c>
      <c r="I687" s="341" t="s">
        <v>4719</v>
      </c>
      <c r="J687" s="341" t="s">
        <v>2254</v>
      </c>
      <c r="K687" s="341" t="s">
        <v>1686</v>
      </c>
      <c r="L687" s="341" t="s">
        <v>1597</v>
      </c>
      <c r="M687" s="341" t="s">
        <v>1686</v>
      </c>
      <c r="N687" s="341" t="s">
        <v>7205</v>
      </c>
      <c r="O687" s="341" t="s">
        <v>1597</v>
      </c>
      <c r="P687" s="341" t="s">
        <v>6284</v>
      </c>
    </row>
    <row r="688" spans="1:16" outlineLevel="1">
      <c r="A688" s="216" t="s">
        <v>2942</v>
      </c>
      <c r="C688" s="225"/>
      <c r="D688" s="219" t="str">
        <f t="shared" si="11"/>
        <v>Восточное Самоа - WS</v>
      </c>
      <c r="E688" s="225"/>
      <c r="F688" s="225"/>
      <c r="G688" s="341" t="s">
        <v>3432</v>
      </c>
      <c r="H688" s="341" t="s">
        <v>3432</v>
      </c>
      <c r="I688" s="341" t="s">
        <v>3432</v>
      </c>
      <c r="J688" s="341" t="s">
        <v>2255</v>
      </c>
      <c r="K688" s="341" t="s">
        <v>3432</v>
      </c>
      <c r="L688" s="341" t="s">
        <v>3432</v>
      </c>
      <c r="M688" s="341" t="s">
        <v>3432</v>
      </c>
      <c r="N688" s="341" t="s">
        <v>7206</v>
      </c>
      <c r="O688" s="341" t="s">
        <v>3432</v>
      </c>
      <c r="P688" s="341" t="s">
        <v>3432</v>
      </c>
    </row>
    <row r="689" spans="1:16" outlineLevel="1">
      <c r="A689" s="216" t="s">
        <v>2942</v>
      </c>
      <c r="C689" s="225"/>
      <c r="D689" s="219" t="str">
        <f t="shared" si="11"/>
        <v>Тонга - TO</v>
      </c>
      <c r="E689" s="225"/>
      <c r="F689" s="225"/>
      <c r="G689" s="341" t="s">
        <v>3433</v>
      </c>
      <c r="H689" s="341" t="s">
        <v>3433</v>
      </c>
      <c r="I689" s="341" t="s">
        <v>3433</v>
      </c>
      <c r="J689" s="341" t="s">
        <v>2256</v>
      </c>
      <c r="K689" s="341" t="s">
        <v>3433</v>
      </c>
      <c r="L689" s="341" t="s">
        <v>3433</v>
      </c>
      <c r="M689" s="341" t="s">
        <v>3433</v>
      </c>
      <c r="N689" s="341" t="s">
        <v>7207</v>
      </c>
      <c r="O689" s="341" t="s">
        <v>3433</v>
      </c>
      <c r="P689" s="341" t="s">
        <v>3433</v>
      </c>
    </row>
    <row r="690" spans="1:16" outlineLevel="1">
      <c r="A690" s="216" t="s">
        <v>2942</v>
      </c>
      <c r="C690" s="225"/>
      <c r="D690" s="219" t="str">
        <f t="shared" si="11"/>
        <v>Тувалу - TV</v>
      </c>
      <c r="E690" s="225"/>
      <c r="F690" s="225"/>
      <c r="G690" s="341" t="s">
        <v>3434</v>
      </c>
      <c r="H690" s="341" t="s">
        <v>3434</v>
      </c>
      <c r="I690" s="341" t="s">
        <v>3434</v>
      </c>
      <c r="J690" s="341" t="s">
        <v>2257</v>
      </c>
      <c r="K690" s="341" t="s">
        <v>3434</v>
      </c>
      <c r="L690" s="341" t="s">
        <v>3434</v>
      </c>
      <c r="M690" s="341" t="s">
        <v>3434</v>
      </c>
      <c r="N690" s="341" t="s">
        <v>7208</v>
      </c>
      <c r="O690" s="341" t="s">
        <v>3434</v>
      </c>
      <c r="P690" s="341" t="s">
        <v>3434</v>
      </c>
    </row>
    <row r="691" spans="1:16" outlineLevel="1">
      <c r="A691" s="216" t="s">
        <v>2942</v>
      </c>
      <c r="C691" s="225"/>
      <c r="D691" s="219" t="str">
        <f t="shared" si="11"/>
        <v>Вануату - VU</v>
      </c>
      <c r="E691" s="225"/>
      <c r="F691" s="225"/>
      <c r="G691" s="341" t="s">
        <v>3435</v>
      </c>
      <c r="H691" s="341" t="s">
        <v>3435</v>
      </c>
      <c r="I691" s="341" t="s">
        <v>3435</v>
      </c>
      <c r="J691" s="341" t="s">
        <v>2258</v>
      </c>
      <c r="K691" s="341" t="s">
        <v>3435</v>
      </c>
      <c r="L691" s="341" t="s">
        <v>3435</v>
      </c>
      <c r="M691" s="341" t="s">
        <v>3435</v>
      </c>
      <c r="N691" s="341" t="s">
        <v>7209</v>
      </c>
      <c r="O691" s="341" t="s">
        <v>3435</v>
      </c>
      <c r="P691" s="341" t="s">
        <v>3435</v>
      </c>
    </row>
    <row r="692" spans="1:16" outlineLevel="1">
      <c r="A692" s="216" t="s">
        <v>2942</v>
      </c>
      <c r="C692" s="225"/>
      <c r="D692" s="219" t="str">
        <f t="shared" si="11"/>
        <v>****Страны Карибского бассейна****</v>
      </c>
      <c r="E692" s="225"/>
      <c r="F692" s="225"/>
      <c r="G692" s="341" t="s">
        <v>3436</v>
      </c>
      <c r="H692" s="341" t="s">
        <v>2952</v>
      </c>
      <c r="I692" s="341" t="s">
        <v>4720</v>
      </c>
      <c r="J692" s="341" t="s">
        <v>2259</v>
      </c>
      <c r="K692" s="341" t="s">
        <v>1687</v>
      </c>
      <c r="L692" s="341" t="s">
        <v>2952</v>
      </c>
      <c r="M692" s="341" t="s">
        <v>1687</v>
      </c>
      <c r="N692" s="341" t="s">
        <v>7210</v>
      </c>
      <c r="O692" s="341" t="s">
        <v>2952</v>
      </c>
      <c r="P692" s="341" t="s">
        <v>1687</v>
      </c>
    </row>
    <row r="693" spans="1:16" outlineLevel="1">
      <c r="A693" s="216" t="s">
        <v>2942</v>
      </c>
      <c r="C693" s="225"/>
      <c r="D693" s="219" t="str">
        <f t="shared" si="11"/>
        <v>Антигуа и Барбуда - AG</v>
      </c>
      <c r="E693" s="225"/>
      <c r="F693" s="225"/>
      <c r="G693" s="341" t="s">
        <v>3437</v>
      </c>
      <c r="H693" s="341" t="s">
        <v>3437</v>
      </c>
      <c r="I693" s="341" t="s">
        <v>3437</v>
      </c>
      <c r="J693" s="341" t="s">
        <v>2260</v>
      </c>
      <c r="K693" s="341" t="s">
        <v>3437</v>
      </c>
      <c r="L693" s="341" t="s">
        <v>3437</v>
      </c>
      <c r="M693" s="341" t="s">
        <v>3437</v>
      </c>
      <c r="N693" s="341" t="s">
        <v>7211</v>
      </c>
      <c r="O693" s="341" t="s">
        <v>3437</v>
      </c>
      <c r="P693" s="341" t="s">
        <v>3437</v>
      </c>
    </row>
    <row r="694" spans="1:16" outlineLevel="1">
      <c r="A694" s="216" t="s">
        <v>2942</v>
      </c>
      <c r="C694" s="225"/>
      <c r="D694" s="219" t="str">
        <f t="shared" si="11"/>
        <v>Багамские острова - BS</v>
      </c>
      <c r="E694" s="225"/>
      <c r="F694" s="225"/>
      <c r="G694" s="341" t="s">
        <v>3438</v>
      </c>
      <c r="H694" s="341" t="s">
        <v>3438</v>
      </c>
      <c r="I694" s="341" t="s">
        <v>3438</v>
      </c>
      <c r="J694" s="341" t="s">
        <v>2261</v>
      </c>
      <c r="K694" s="341" t="s">
        <v>3438</v>
      </c>
      <c r="L694" s="341" t="s">
        <v>3438</v>
      </c>
      <c r="M694" s="341" t="s">
        <v>3438</v>
      </c>
      <c r="N694" s="341" t="s">
        <v>7212</v>
      </c>
      <c r="O694" s="341" t="s">
        <v>3438</v>
      </c>
      <c r="P694" s="341" t="s">
        <v>3438</v>
      </c>
    </row>
    <row r="695" spans="1:16" outlineLevel="1">
      <c r="A695" s="216" t="s">
        <v>2942</v>
      </c>
      <c r="C695" s="225"/>
      <c r="D695" s="219" t="str">
        <f t="shared" si="11"/>
        <v>Барбадос - BB</v>
      </c>
      <c r="E695" s="225"/>
      <c r="F695" s="225"/>
      <c r="G695" s="341" t="s">
        <v>3439</v>
      </c>
      <c r="H695" s="341" t="s">
        <v>2953</v>
      </c>
      <c r="I695" s="341" t="s">
        <v>2953</v>
      </c>
      <c r="J695" s="341" t="s">
        <v>2262</v>
      </c>
      <c r="K695" s="341" t="s">
        <v>2953</v>
      </c>
      <c r="L695" s="341" t="s">
        <v>2953</v>
      </c>
      <c r="M695" s="341" t="s">
        <v>2953</v>
      </c>
      <c r="N695" s="341" t="s">
        <v>7213</v>
      </c>
      <c r="O695" s="341" t="s">
        <v>2953</v>
      </c>
      <c r="P695" s="341" t="s">
        <v>2953</v>
      </c>
    </row>
    <row r="696" spans="1:16" outlineLevel="1">
      <c r="A696" s="216" t="s">
        <v>2942</v>
      </c>
      <c r="C696" s="225"/>
      <c r="D696" s="219" t="str">
        <f t="shared" si="11"/>
        <v>Куба - CU</v>
      </c>
      <c r="E696" s="225"/>
      <c r="F696" s="225"/>
      <c r="G696" s="341" t="s">
        <v>3440</v>
      </c>
      <c r="H696" s="341" t="s">
        <v>3440</v>
      </c>
      <c r="I696" s="341" t="s">
        <v>3440</v>
      </c>
      <c r="J696" s="341" t="s">
        <v>2263</v>
      </c>
      <c r="K696" s="341" t="s">
        <v>3440</v>
      </c>
      <c r="L696" s="341" t="s">
        <v>3440</v>
      </c>
      <c r="M696" s="341" t="s">
        <v>3440</v>
      </c>
      <c r="N696" s="341" t="s">
        <v>7214</v>
      </c>
      <c r="O696" s="341" t="s">
        <v>3440</v>
      </c>
      <c r="P696" s="341" t="s">
        <v>3440</v>
      </c>
    </row>
    <row r="697" spans="1:16" outlineLevel="1">
      <c r="A697" s="216" t="s">
        <v>2942</v>
      </c>
      <c r="C697" s="225"/>
      <c r="D697" s="219" t="str">
        <f t="shared" si="11"/>
        <v>Доминика - DM</v>
      </c>
      <c r="E697" s="225"/>
      <c r="F697" s="225"/>
      <c r="G697" s="341" t="s">
        <v>3441</v>
      </c>
      <c r="H697" s="341" t="s">
        <v>2954</v>
      </c>
      <c r="I697" s="341" t="s">
        <v>2954</v>
      </c>
      <c r="J697" s="341" t="s">
        <v>2264</v>
      </c>
      <c r="K697" s="341" t="s">
        <v>3441</v>
      </c>
      <c r="L697" s="341" t="s">
        <v>2954</v>
      </c>
      <c r="M697" s="341" t="s">
        <v>3441</v>
      </c>
      <c r="N697" s="341" t="s">
        <v>7215</v>
      </c>
      <c r="O697" s="341" t="s">
        <v>2954</v>
      </c>
      <c r="P697" s="341" t="s">
        <v>3441</v>
      </c>
    </row>
    <row r="698" spans="1:16" outlineLevel="1">
      <c r="A698" s="216" t="s">
        <v>2942</v>
      </c>
      <c r="C698" s="225"/>
      <c r="D698" s="219" t="str">
        <f t="shared" si="11"/>
        <v>Гренада - GD</v>
      </c>
      <c r="E698" s="225"/>
      <c r="F698" s="225"/>
      <c r="G698" s="341" t="s">
        <v>3442</v>
      </c>
      <c r="H698" s="341" t="s">
        <v>2955</v>
      </c>
      <c r="I698" s="341" t="s">
        <v>2955</v>
      </c>
      <c r="J698" s="341" t="s">
        <v>2265</v>
      </c>
      <c r="K698" s="341" t="s">
        <v>3442</v>
      </c>
      <c r="L698" s="341" t="s">
        <v>2955</v>
      </c>
      <c r="M698" s="341" t="s">
        <v>3442</v>
      </c>
      <c r="N698" s="341" t="s">
        <v>7216</v>
      </c>
      <c r="O698" s="341" t="s">
        <v>2955</v>
      </c>
      <c r="P698" s="341" t="s">
        <v>3442</v>
      </c>
    </row>
    <row r="699" spans="1:16" outlineLevel="1">
      <c r="A699" s="216" t="s">
        <v>2942</v>
      </c>
      <c r="C699" s="225"/>
      <c r="D699" s="219" t="str">
        <f t="shared" si="11"/>
        <v>Гаити - HT</v>
      </c>
      <c r="E699" s="225"/>
      <c r="F699" s="225"/>
      <c r="G699" s="341" t="s">
        <v>3443</v>
      </c>
      <c r="H699" s="341" t="s">
        <v>3443</v>
      </c>
      <c r="I699" s="341" t="s">
        <v>3443</v>
      </c>
      <c r="J699" s="341" t="s">
        <v>2266</v>
      </c>
      <c r="K699" s="341" t="s">
        <v>1688</v>
      </c>
      <c r="L699" s="341" t="s">
        <v>3443</v>
      </c>
      <c r="M699" s="341" t="s">
        <v>1688</v>
      </c>
      <c r="N699" s="341" t="s">
        <v>7217</v>
      </c>
      <c r="O699" s="341" t="s">
        <v>3443</v>
      </c>
      <c r="P699" s="341" t="s">
        <v>1688</v>
      </c>
    </row>
    <row r="700" spans="1:16" outlineLevel="1">
      <c r="A700" s="216" t="s">
        <v>2942</v>
      </c>
      <c r="C700" s="225"/>
      <c r="D700" s="219" t="str">
        <f t="shared" si="11"/>
        <v>Ямайка - JM</v>
      </c>
      <c r="E700" s="225"/>
      <c r="F700" s="225"/>
      <c r="G700" s="341" t="s">
        <v>3444</v>
      </c>
      <c r="H700" s="341" t="s">
        <v>2956</v>
      </c>
      <c r="I700" s="341" t="s">
        <v>2956</v>
      </c>
      <c r="J700" s="341" t="s">
        <v>2267</v>
      </c>
      <c r="K700" s="341" t="s">
        <v>2956</v>
      </c>
      <c r="L700" s="341" t="s">
        <v>2956</v>
      </c>
      <c r="M700" s="341" t="s">
        <v>2956</v>
      </c>
      <c r="N700" s="341" t="s">
        <v>7218</v>
      </c>
      <c r="O700" s="341" t="s">
        <v>2956</v>
      </c>
      <c r="P700" s="341" t="s">
        <v>2956</v>
      </c>
    </row>
    <row r="701" spans="1:16" outlineLevel="1">
      <c r="A701" s="216" t="s">
        <v>2942</v>
      </c>
      <c r="C701" s="225"/>
      <c r="D701" s="219" t="str">
        <f t="shared" si="11"/>
        <v>Доминиканская Республика - DO</v>
      </c>
      <c r="E701" s="225"/>
      <c r="F701" s="225"/>
      <c r="G701" s="341" t="s">
        <v>3445</v>
      </c>
      <c r="H701" s="341" t="s">
        <v>2957</v>
      </c>
      <c r="I701" s="341" t="s">
        <v>1089</v>
      </c>
      <c r="J701" s="341" t="s">
        <v>2268</v>
      </c>
      <c r="K701" s="341" t="s">
        <v>1689</v>
      </c>
      <c r="L701" s="341" t="s">
        <v>2957</v>
      </c>
      <c r="M701" s="341" t="s">
        <v>1689</v>
      </c>
      <c r="N701" s="341" t="s">
        <v>7219</v>
      </c>
      <c r="O701" s="341" t="s">
        <v>2957</v>
      </c>
      <c r="P701" s="341" t="s">
        <v>1689</v>
      </c>
    </row>
    <row r="702" spans="1:16" outlineLevel="1">
      <c r="A702" s="216" t="s">
        <v>2942</v>
      </c>
      <c r="C702" s="225"/>
      <c r="D702" s="219" t="str">
        <f t="shared" si="11"/>
        <v>Санта-Лючия - LC</v>
      </c>
      <c r="E702" s="225"/>
      <c r="F702" s="225"/>
      <c r="G702" s="341" t="s">
        <v>3446</v>
      </c>
      <c r="H702" s="341" t="s">
        <v>2958</v>
      </c>
      <c r="I702" s="341" t="s">
        <v>1090</v>
      </c>
      <c r="J702" s="341" t="s">
        <v>2269</v>
      </c>
      <c r="K702" s="341" t="s">
        <v>1090</v>
      </c>
      <c r="L702" s="341" t="s">
        <v>2958</v>
      </c>
      <c r="M702" s="341" t="s">
        <v>1090</v>
      </c>
      <c r="N702" s="341" t="s">
        <v>7220</v>
      </c>
      <c r="O702" s="341" t="s">
        <v>2958</v>
      </c>
      <c r="P702" s="341" t="s">
        <v>1090</v>
      </c>
    </row>
    <row r="703" spans="1:16" outlineLevel="1">
      <c r="A703" s="216" t="s">
        <v>2942</v>
      </c>
      <c r="B703" s="435"/>
      <c r="C703" s="225"/>
      <c r="D703" s="219" t="str">
        <f t="shared" si="11"/>
        <v>Классификация</v>
      </c>
      <c r="E703" s="225"/>
      <c r="F703" s="225"/>
      <c r="G703" s="216" t="s">
        <v>1706</v>
      </c>
      <c r="H703" s="216" t="s">
        <v>4666</v>
      </c>
      <c r="I703" s="216" t="s">
        <v>1091</v>
      </c>
      <c r="J703" s="216" t="s">
        <v>4403</v>
      </c>
      <c r="K703" s="216" t="s">
        <v>1690</v>
      </c>
      <c r="L703" s="216" t="s">
        <v>1212</v>
      </c>
      <c r="M703" s="216" t="s">
        <v>1690</v>
      </c>
      <c r="N703" s="216" t="s">
        <v>7221</v>
      </c>
      <c r="O703" s="216" t="s">
        <v>4666</v>
      </c>
      <c r="P703" s="216" t="s">
        <v>6285</v>
      </c>
    </row>
    <row r="704" spans="1:16" outlineLevel="1">
      <c r="A704" s="216" t="s">
        <v>2942</v>
      </c>
      <c r="B704" s="435"/>
      <c r="C704" s="225"/>
      <c r="D704" s="219" t="str">
        <f t="shared" si="11"/>
        <v>Праворульный</v>
      </c>
      <c r="E704" s="225"/>
      <c r="F704" s="225"/>
      <c r="G704" s="341" t="s">
        <v>3447</v>
      </c>
      <c r="H704" s="341" t="s">
        <v>2656</v>
      </c>
      <c r="I704" s="341" t="s">
        <v>2656</v>
      </c>
      <c r="J704" s="341" t="s">
        <v>4404</v>
      </c>
      <c r="K704" s="341" t="s">
        <v>1691</v>
      </c>
      <c r="L704" s="341" t="s">
        <v>2656</v>
      </c>
      <c r="M704" s="341" t="s">
        <v>1691</v>
      </c>
      <c r="N704" s="341" t="s">
        <v>7222</v>
      </c>
      <c r="O704" s="341" t="s">
        <v>2656</v>
      </c>
      <c r="P704" s="341" t="s">
        <v>6286</v>
      </c>
    </row>
    <row r="705" spans="1:16" outlineLevel="1">
      <c r="A705" s="216" t="s">
        <v>2942</v>
      </c>
      <c r="B705" s="435"/>
      <c r="C705" s="225"/>
      <c r="D705" s="219" t="str">
        <f t="shared" si="11"/>
        <v>Леворульный</v>
      </c>
      <c r="E705" s="225"/>
      <c r="F705" s="225"/>
      <c r="G705" s="341" t="s">
        <v>3448</v>
      </c>
      <c r="H705" s="341" t="s">
        <v>1013</v>
      </c>
      <c r="I705" s="341" t="s">
        <v>1013</v>
      </c>
      <c r="J705" s="341" t="s">
        <v>4405</v>
      </c>
      <c r="K705" s="341" t="s">
        <v>1692</v>
      </c>
      <c r="L705" s="341" t="s">
        <v>1013</v>
      </c>
      <c r="M705" s="341" t="s">
        <v>1692</v>
      </c>
      <c r="N705" s="341" t="s">
        <v>7223</v>
      </c>
      <c r="O705" s="341" t="s">
        <v>1013</v>
      </c>
      <c r="P705" s="341" t="s">
        <v>6287</v>
      </c>
    </row>
    <row r="706" spans="1:16" outlineLevel="1">
      <c r="A706" s="216" t="s">
        <v>2942</v>
      </c>
      <c r="B706" s="435"/>
      <c r="C706" s="225"/>
      <c r="D706" s="219" t="str">
        <f t="shared" si="11"/>
        <v>Общее</v>
      </c>
      <c r="E706" s="225"/>
      <c r="F706" s="225"/>
      <c r="G706" s="341" t="s">
        <v>999</v>
      </c>
      <c r="H706" s="341" t="s">
        <v>2653</v>
      </c>
      <c r="I706" s="341" t="s">
        <v>1092</v>
      </c>
      <c r="J706" s="341" t="s">
        <v>4406</v>
      </c>
      <c r="K706" s="341" t="s">
        <v>1693</v>
      </c>
      <c r="L706" s="341" t="s">
        <v>2653</v>
      </c>
      <c r="M706" s="341" t="s">
        <v>1693</v>
      </c>
      <c r="N706" s="341" t="s">
        <v>7224</v>
      </c>
      <c r="O706" s="341" t="s">
        <v>2653</v>
      </c>
      <c r="P706" s="341" t="s">
        <v>6288</v>
      </c>
    </row>
    <row r="707" spans="1:16" outlineLevel="1">
      <c r="A707" s="216" t="s">
        <v>2942</v>
      </c>
      <c r="B707" s="435"/>
      <c r="C707" s="225"/>
      <c r="D707" s="219" t="str">
        <f t="shared" si="11"/>
        <v>Да</v>
      </c>
      <c r="E707" s="225"/>
      <c r="F707" s="225"/>
      <c r="G707" s="341" t="s">
        <v>3449</v>
      </c>
      <c r="H707" s="341" t="s">
        <v>2654</v>
      </c>
      <c r="I707" s="341" t="s">
        <v>1093</v>
      </c>
      <c r="J707" s="341" t="s">
        <v>4407</v>
      </c>
      <c r="K707" s="341" t="s">
        <v>1694</v>
      </c>
      <c r="L707" s="341" t="s">
        <v>1213</v>
      </c>
      <c r="M707" s="341" t="s">
        <v>1694</v>
      </c>
      <c r="N707" s="341" t="s">
        <v>7225</v>
      </c>
      <c r="O707" s="341" t="s">
        <v>2654</v>
      </c>
      <c r="P707" s="341" t="s">
        <v>6289</v>
      </c>
    </row>
    <row r="708" spans="1:16" outlineLevel="1">
      <c r="A708" s="216" t="s">
        <v>2942</v>
      </c>
      <c r="B708" s="435"/>
      <c r="C708" s="225"/>
      <c r="D708" s="219" t="str">
        <f t="shared" si="11"/>
        <v>Нет</v>
      </c>
      <c r="E708" s="225"/>
      <c r="F708" s="225"/>
      <c r="G708" s="341" t="s">
        <v>3450</v>
      </c>
      <c r="H708" s="341" t="s">
        <v>2655</v>
      </c>
      <c r="I708" s="341" t="s">
        <v>1094</v>
      </c>
      <c r="J708" s="341" t="s">
        <v>4408</v>
      </c>
      <c r="K708" s="341" t="s">
        <v>2655</v>
      </c>
      <c r="L708" s="341" t="s">
        <v>1214</v>
      </c>
      <c r="M708" s="341" t="s">
        <v>2655</v>
      </c>
      <c r="N708" s="341" t="s">
        <v>7226</v>
      </c>
      <c r="O708" s="341" t="s">
        <v>2655</v>
      </c>
      <c r="P708" s="341" t="s">
        <v>6290</v>
      </c>
    </row>
    <row r="709" spans="1:16" ht="15" outlineLevel="1">
      <c r="A709" s="216" t="s">
        <v>2942</v>
      </c>
      <c r="B709" s="435"/>
      <c r="C709" s="225"/>
      <c r="D709" s="219" t="str">
        <f t="shared" si="11"/>
        <v>уровень 1</v>
      </c>
      <c r="E709" s="225"/>
      <c r="F709" s="225"/>
      <c r="G709" s="366" t="s">
        <v>3452</v>
      </c>
      <c r="H709" s="366" t="s">
        <v>2657</v>
      </c>
      <c r="I709" s="366" t="s">
        <v>3452</v>
      </c>
      <c r="J709" s="366" t="s">
        <v>4409</v>
      </c>
      <c r="K709" s="366" t="s">
        <v>1695</v>
      </c>
      <c r="L709" s="366" t="s">
        <v>2657</v>
      </c>
      <c r="M709" s="366" t="s">
        <v>1695</v>
      </c>
      <c r="N709" s="366" t="s">
        <v>7227</v>
      </c>
      <c r="O709" s="366" t="s">
        <v>2657</v>
      </c>
      <c r="P709" s="366" t="s">
        <v>6291</v>
      </c>
    </row>
    <row r="710" spans="1:16" ht="15" outlineLevel="1">
      <c r="A710" s="216" t="s">
        <v>2942</v>
      </c>
      <c r="B710" s="435"/>
      <c r="C710" s="225"/>
      <c r="D710" s="219" t="str">
        <f t="shared" si="11"/>
        <v>уровень N</v>
      </c>
      <c r="E710" s="225"/>
      <c r="F710" s="225"/>
      <c r="G710" s="366" t="s">
        <v>3451</v>
      </c>
      <c r="H710" s="366" t="s">
        <v>2658</v>
      </c>
      <c r="I710" s="366" t="s">
        <v>3451</v>
      </c>
      <c r="J710" s="366" t="s">
        <v>4410</v>
      </c>
      <c r="K710" s="366" t="s">
        <v>1696</v>
      </c>
      <c r="L710" s="366" t="s">
        <v>2658</v>
      </c>
      <c r="M710" s="366" t="s">
        <v>1696</v>
      </c>
      <c r="N710" s="366" t="s">
        <v>7228</v>
      </c>
      <c r="O710" s="366" t="s">
        <v>2658</v>
      </c>
      <c r="P710" s="366" t="s">
        <v>6292</v>
      </c>
    </row>
    <row r="711" spans="1:16" outlineLevel="1">
      <c r="A711" s="216" t="s">
        <v>2942</v>
      </c>
      <c r="B711" s="435"/>
      <c r="C711" s="225"/>
      <c r="D711" s="219" t="str">
        <f t="shared" si="11"/>
        <v>Да</v>
      </c>
      <c r="E711" s="225"/>
      <c r="F711" s="225"/>
      <c r="G711" s="341" t="s">
        <v>3449</v>
      </c>
      <c r="H711" s="341" t="s">
        <v>2654</v>
      </c>
      <c r="I711" s="341" t="s">
        <v>1093</v>
      </c>
      <c r="J711" s="341" t="s">
        <v>4407</v>
      </c>
      <c r="K711" s="341" t="s">
        <v>1694</v>
      </c>
      <c r="L711" s="341" t="s">
        <v>1213</v>
      </c>
      <c r="M711" s="341" t="s">
        <v>1694</v>
      </c>
      <c r="N711" s="341" t="s">
        <v>7225</v>
      </c>
      <c r="O711" s="341" t="s">
        <v>2654</v>
      </c>
      <c r="P711" s="341" t="s">
        <v>6289</v>
      </c>
    </row>
    <row r="712" spans="1:16" outlineLevel="1">
      <c r="A712" s="216" t="s">
        <v>2942</v>
      </c>
      <c r="B712" s="435"/>
      <c r="C712" s="225"/>
      <c r="D712" s="219" t="str">
        <f t="shared" si="11"/>
        <v>Нет</v>
      </c>
      <c r="E712" s="225"/>
      <c r="F712" s="225"/>
      <c r="G712" s="341" t="s">
        <v>3450</v>
      </c>
      <c r="H712" s="341" t="s">
        <v>2655</v>
      </c>
      <c r="I712" s="341" t="s">
        <v>1094</v>
      </c>
      <c r="J712" s="341" t="s">
        <v>4408</v>
      </c>
      <c r="K712" s="341" t="s">
        <v>2655</v>
      </c>
      <c r="L712" s="341" t="s">
        <v>1214</v>
      </c>
      <c r="M712" s="341" t="s">
        <v>2655</v>
      </c>
      <c r="N712" s="341" t="s">
        <v>7226</v>
      </c>
      <c r="O712" s="341" t="s">
        <v>2655</v>
      </c>
      <c r="P712" s="341" t="s">
        <v>2655</v>
      </c>
    </row>
    <row r="713" spans="1:16" outlineLevel="1">
      <c r="A713" s="216" t="s">
        <v>2942</v>
      </c>
      <c r="B713" s="435"/>
      <c r="C713" s="225"/>
      <c r="D713" s="219" t="str">
        <f t="shared" si="11"/>
        <v>Валюта</v>
      </c>
      <c r="E713" s="225"/>
      <c r="F713" s="225"/>
      <c r="G713" s="364" t="s">
        <v>4752</v>
      </c>
      <c r="H713" s="364" t="s">
        <v>2480</v>
      </c>
      <c r="I713" s="364" t="s">
        <v>1095</v>
      </c>
      <c r="J713" s="364" t="s">
        <v>3024</v>
      </c>
      <c r="K713" s="364" t="s">
        <v>1697</v>
      </c>
      <c r="L713" s="364" t="s">
        <v>2709</v>
      </c>
      <c r="M713" s="364" t="s">
        <v>1697</v>
      </c>
      <c r="N713" s="364" t="s">
        <v>6679</v>
      </c>
      <c r="O713" s="364" t="s">
        <v>2480</v>
      </c>
      <c r="P713" s="364" t="s">
        <v>6293</v>
      </c>
    </row>
    <row r="714" spans="1:16" outlineLevel="1">
      <c r="A714" s="216" t="s">
        <v>2942</v>
      </c>
      <c r="B714" s="435"/>
      <c r="C714" s="225"/>
      <c r="D714" s="219" t="str">
        <f t="shared" si="11"/>
        <v>Введите обменных курсах, использовавшихся</v>
      </c>
      <c r="E714" s="225"/>
      <c r="F714" s="225"/>
      <c r="G714" s="364" t="s">
        <v>2798</v>
      </c>
      <c r="H714" s="364" t="s">
        <v>2799</v>
      </c>
      <c r="I714" s="364" t="s">
        <v>2800</v>
      </c>
      <c r="J714" s="364" t="s">
        <v>2801</v>
      </c>
      <c r="K714" s="364" t="s">
        <v>2802</v>
      </c>
      <c r="L714" s="364" t="s">
        <v>1215</v>
      </c>
      <c r="M714" s="364" t="s">
        <v>2802</v>
      </c>
      <c r="N714" s="364" t="s">
        <v>7229</v>
      </c>
      <c r="O714" s="364" t="s">
        <v>5255</v>
      </c>
      <c r="P714" s="364" t="s">
        <v>6294</v>
      </c>
    </row>
    <row r="715" spans="1:16" outlineLevel="1">
      <c r="A715" s="216" t="s">
        <v>2942</v>
      </c>
      <c r="B715" s="435"/>
      <c r="C715" s="225"/>
      <c r="D715" s="219" t="str">
        <f t="shared" si="11"/>
        <v>Итого в валюте стандартной сметы</v>
      </c>
      <c r="E715" s="225"/>
      <c r="F715" s="225"/>
      <c r="G715" s="364" t="s">
        <v>4388</v>
      </c>
      <c r="H715" s="364" t="s">
        <v>2659</v>
      </c>
      <c r="I715" s="364" t="s">
        <v>1096</v>
      </c>
      <c r="J715" s="364" t="s">
        <v>2273</v>
      </c>
      <c r="K715" s="364" t="s">
        <v>1698</v>
      </c>
      <c r="L715" s="364" t="s">
        <v>5510</v>
      </c>
      <c r="M715" s="364" t="s">
        <v>1698</v>
      </c>
      <c r="N715" s="364" t="s">
        <v>7230</v>
      </c>
      <c r="O715" s="364" t="s">
        <v>5256</v>
      </c>
      <c r="P715" s="364" t="s">
        <v>6295</v>
      </c>
    </row>
    <row r="716" spans="1:16" outlineLevel="1">
      <c r="A716" s="216" t="s">
        <v>2942</v>
      </c>
      <c r="B716" s="435"/>
      <c r="C716" s="225"/>
      <c r="D716" s="219" t="str">
        <f t="shared" si="11"/>
        <v>Валютная корзина</v>
      </c>
      <c r="E716" s="225"/>
      <c r="F716" s="225"/>
      <c r="G716" s="365" t="s">
        <v>242</v>
      </c>
      <c r="H716" s="365" t="s">
        <v>5045</v>
      </c>
      <c r="I716" s="365" t="s">
        <v>1097</v>
      </c>
      <c r="J716" s="365" t="s">
        <v>2274</v>
      </c>
      <c r="K716" s="365" t="s">
        <v>308</v>
      </c>
      <c r="L716" s="365" t="s">
        <v>1216</v>
      </c>
      <c r="M716" s="365" t="s">
        <v>308</v>
      </c>
      <c r="N716" s="365" t="s">
        <v>6686</v>
      </c>
      <c r="O716" s="365" t="s">
        <v>5257</v>
      </c>
      <c r="P716" s="365" t="s">
        <v>5931</v>
      </c>
    </row>
    <row r="717" spans="1:16" outlineLevel="1">
      <c r="A717" s="216" t="s">
        <v>2942</v>
      </c>
      <c r="B717" s="435"/>
      <c r="C717" s="225"/>
      <c r="D717" s="219" t="str">
        <f t="shared" si="11"/>
        <v>Проверка</v>
      </c>
      <c r="E717" s="225"/>
      <c r="F717" s="225"/>
      <c r="G717" s="364" t="s">
        <v>4753</v>
      </c>
      <c r="H717" s="364" t="s">
        <v>2660</v>
      </c>
      <c r="I717" s="364" t="s">
        <v>1098</v>
      </c>
      <c r="J717" s="364" t="s">
        <v>2275</v>
      </c>
      <c r="K717" s="364" t="s">
        <v>1699</v>
      </c>
      <c r="L717" s="364" t="s">
        <v>1217</v>
      </c>
      <c r="M717" s="364" t="s">
        <v>1699</v>
      </c>
      <c r="N717" s="364" t="s">
        <v>7231</v>
      </c>
      <c r="O717" s="364" t="s">
        <v>5710</v>
      </c>
      <c r="P717" s="364" t="s">
        <v>6296</v>
      </c>
    </row>
    <row r="718" spans="1:16" outlineLevel="1">
      <c r="A718" s="216" t="s">
        <v>2942</v>
      </c>
      <c r="B718" s="435"/>
      <c r="C718" s="225"/>
      <c r="D718" s="219" t="str">
        <f t="shared" si="11"/>
        <v>Всего в валюте VTL</v>
      </c>
      <c r="E718" s="225"/>
      <c r="F718" s="225"/>
      <c r="G718" s="364" t="s">
        <v>2934</v>
      </c>
      <c r="H718" s="364" t="s">
        <v>2935</v>
      </c>
      <c r="I718" s="364" t="s">
        <v>1099</v>
      </c>
      <c r="J718" s="364" t="s">
        <v>115</v>
      </c>
      <c r="K718" s="364" t="s">
        <v>1700</v>
      </c>
      <c r="L718" s="364" t="s">
        <v>1218</v>
      </c>
      <c r="M718" s="364" t="s">
        <v>1700</v>
      </c>
      <c r="N718" s="364" t="s">
        <v>7232</v>
      </c>
      <c r="O718" s="364" t="s">
        <v>5258</v>
      </c>
      <c r="P718" s="364" t="s">
        <v>6297</v>
      </c>
    </row>
    <row r="719" spans="1:16" outlineLevel="1">
      <c r="A719" s="216" t="s">
        <v>2942</v>
      </c>
      <c r="B719" s="435"/>
      <c r="C719" s="225"/>
      <c r="D719" s="219" t="str">
        <f t="shared" si="11"/>
        <v>Если ОК, то проверка = 0</v>
      </c>
      <c r="E719" s="225"/>
      <c r="F719" s="225"/>
      <c r="G719" s="341" t="s">
        <v>2332</v>
      </c>
      <c r="H719" s="341" t="s">
        <v>4976</v>
      </c>
      <c r="I719" s="341" t="s">
        <v>1457</v>
      </c>
      <c r="J719" s="341" t="s">
        <v>116</v>
      </c>
      <c r="K719" s="341" t="s">
        <v>1701</v>
      </c>
      <c r="L719" s="341" t="s">
        <v>4976</v>
      </c>
      <c r="M719" s="341" t="s">
        <v>1701</v>
      </c>
      <c r="N719" s="341" t="s">
        <v>7233</v>
      </c>
      <c r="O719" s="341" t="s">
        <v>5711</v>
      </c>
      <c r="P719" s="341" t="s">
        <v>6298</v>
      </c>
    </row>
    <row r="720" spans="1:16" outlineLevel="1">
      <c r="A720" s="216" t="s">
        <v>2942</v>
      </c>
      <c r="B720" s="435"/>
      <c r="C720" s="225"/>
      <c r="D720" s="219" t="str">
        <f t="shared" si="11"/>
        <v>Общая информация об оснастке</v>
      </c>
      <c r="E720" s="225"/>
      <c r="F720" s="225"/>
      <c r="G720" s="341" t="s">
        <v>2157</v>
      </c>
      <c r="H720" s="341" t="s">
        <v>2460</v>
      </c>
      <c r="I720" s="341" t="s">
        <v>1458</v>
      </c>
      <c r="J720" s="341" t="s">
        <v>117</v>
      </c>
      <c r="K720" s="341" t="s">
        <v>1702</v>
      </c>
      <c r="L720" s="341" t="s">
        <v>5511</v>
      </c>
      <c r="M720" s="341" t="s">
        <v>1702</v>
      </c>
      <c r="N720" s="341" t="s">
        <v>7234</v>
      </c>
      <c r="O720" s="341" t="s">
        <v>5259</v>
      </c>
      <c r="P720" s="341" t="s">
        <v>6299</v>
      </c>
    </row>
    <row r="721" spans="1:16" outlineLevel="1">
      <c r="A721" s="216" t="s">
        <v>2942</v>
      </c>
      <c r="C721" s="225"/>
      <c r="D721" s="219" t="str">
        <f t="shared" si="11"/>
        <v>Экономические сведения</v>
      </c>
      <c r="E721" s="225"/>
      <c r="F721" s="225"/>
      <c r="G721" s="341" t="s">
        <v>5060</v>
      </c>
      <c r="H721" s="341" t="s">
        <v>1819</v>
      </c>
      <c r="I721" s="341" t="s">
        <v>3916</v>
      </c>
      <c r="J721" s="341" t="s">
        <v>118</v>
      </c>
      <c r="K721" s="341" t="s">
        <v>1703</v>
      </c>
      <c r="L721" s="341" t="s">
        <v>1219</v>
      </c>
      <c r="M721" s="341" t="s">
        <v>1703</v>
      </c>
      <c r="N721" s="341" t="s">
        <v>7235</v>
      </c>
      <c r="O721" s="341" t="s">
        <v>5260</v>
      </c>
      <c r="P721" s="341" t="s">
        <v>6300</v>
      </c>
    </row>
    <row r="722" spans="1:16" outlineLevel="1">
      <c r="A722" s="216" t="s">
        <v>2942</v>
      </c>
      <c r="C722" s="225"/>
      <c r="D722" s="219" t="str">
        <f t="shared" si="11"/>
        <v>Дополнительные сведения</v>
      </c>
      <c r="E722" s="225"/>
      <c r="F722" s="225"/>
      <c r="G722" s="341" t="s">
        <v>4478</v>
      </c>
      <c r="H722" s="341" t="s">
        <v>175</v>
      </c>
      <c r="I722" s="341" t="s">
        <v>3917</v>
      </c>
      <c r="J722" s="341" t="s">
        <v>119</v>
      </c>
      <c r="K722" s="341" t="s">
        <v>1704</v>
      </c>
      <c r="L722" s="341" t="s">
        <v>1220</v>
      </c>
      <c r="M722" s="341" t="s">
        <v>1704</v>
      </c>
      <c r="N722" s="341" t="s">
        <v>7236</v>
      </c>
      <c r="O722" s="341" t="s">
        <v>5261</v>
      </c>
      <c r="P722" s="341" t="s">
        <v>6301</v>
      </c>
    </row>
    <row r="723" spans="1:16" outlineLevel="1">
      <c r="A723" s="216" t="s">
        <v>2942</v>
      </c>
      <c r="C723" s="225"/>
      <c r="D723" s="219" t="str">
        <f t="shared" si="11"/>
        <v>Сведения о местонахождении серийного производства деталей</v>
      </c>
      <c r="E723" s="225"/>
      <c r="F723" s="225"/>
      <c r="G723" s="341" t="s">
        <v>4479</v>
      </c>
      <c r="H723" s="341" t="s">
        <v>178</v>
      </c>
      <c r="I723" s="341" t="s">
        <v>3918</v>
      </c>
      <c r="J723" s="341" t="s">
        <v>120</v>
      </c>
      <c r="K723" s="341" t="s">
        <v>2164</v>
      </c>
      <c r="L723" s="341" t="s">
        <v>1221</v>
      </c>
      <c r="M723" s="341" t="s">
        <v>2164</v>
      </c>
      <c r="N723" s="341" t="s">
        <v>7237</v>
      </c>
      <c r="O723" s="341" t="s">
        <v>5262</v>
      </c>
      <c r="P723" s="341" t="s">
        <v>6302</v>
      </c>
    </row>
    <row r="724" spans="1:16" outlineLevel="1">
      <c r="A724" s="216" t="s">
        <v>2942</v>
      </c>
      <c r="C724" s="225"/>
      <c r="D724" s="219" t="str">
        <f t="shared" si="11"/>
        <v>Производство оснастки</v>
      </c>
      <c r="E724" s="225"/>
      <c r="F724" s="225"/>
      <c r="G724" s="341" t="s">
        <v>4480</v>
      </c>
      <c r="H724" s="341" t="s">
        <v>721</v>
      </c>
      <c r="I724" s="341" t="s">
        <v>3919</v>
      </c>
      <c r="J724" s="341" t="s">
        <v>121</v>
      </c>
      <c r="K724" s="341" t="s">
        <v>2165</v>
      </c>
      <c r="L724" s="341" t="s">
        <v>1222</v>
      </c>
      <c r="M724" s="341" t="s">
        <v>2165</v>
      </c>
      <c r="N724" s="341" t="s">
        <v>7238</v>
      </c>
      <c r="O724" s="341" t="s">
        <v>5263</v>
      </c>
      <c r="P724" s="341" t="s">
        <v>6303</v>
      </c>
    </row>
    <row r="725" spans="1:16" outlineLevel="1">
      <c r="A725" s="216" t="s">
        <v>2942</v>
      </c>
      <c r="C725" s="225"/>
      <c r="D725" s="219" t="str">
        <f t="shared" si="11"/>
        <v>Другие детали, связанные с оснасткой</v>
      </c>
      <c r="E725" s="225"/>
      <c r="F725" s="225"/>
      <c r="G725" s="341" t="s">
        <v>4481</v>
      </c>
      <c r="H725" s="341" t="s">
        <v>3774</v>
      </c>
      <c r="I725" s="341" t="s">
        <v>3920</v>
      </c>
      <c r="J725" s="341" t="s">
        <v>122</v>
      </c>
      <c r="K725" s="341" t="s">
        <v>2166</v>
      </c>
      <c r="L725" s="341" t="s">
        <v>1223</v>
      </c>
      <c r="M725" s="341" t="s">
        <v>2166</v>
      </c>
      <c r="N725" s="341" t="s">
        <v>7239</v>
      </c>
      <c r="O725" s="341" t="s">
        <v>5264</v>
      </c>
      <c r="P725" s="341" t="s">
        <v>6304</v>
      </c>
    </row>
    <row r="726" spans="1:16" outlineLevel="1">
      <c r="A726" s="216" t="s">
        <v>2942</v>
      </c>
      <c r="C726" s="225"/>
      <c r="D726" s="219" t="str">
        <f t="shared" si="11"/>
        <v>Предупреждение: Не меняйте предположения выбор языка и валюты без проверки всех линиях</v>
      </c>
      <c r="E726" s="225"/>
      <c r="F726" s="225"/>
      <c r="G726" s="1" t="s">
        <v>5046</v>
      </c>
      <c r="H726" s="1" t="s">
        <v>5047</v>
      </c>
      <c r="I726" s="1" t="s">
        <v>2803</v>
      </c>
      <c r="J726" s="1" t="s">
        <v>2804</v>
      </c>
      <c r="K726" s="1" t="s">
        <v>1357</v>
      </c>
      <c r="L726" s="1" t="s">
        <v>1224</v>
      </c>
      <c r="M726" s="1" t="s">
        <v>1357</v>
      </c>
      <c r="N726" s="1" t="s">
        <v>7240</v>
      </c>
      <c r="O726" s="1" t="s">
        <v>5712</v>
      </c>
      <c r="P726" s="1" t="s">
        <v>6305</v>
      </c>
    </row>
    <row r="727" spans="1:16" outlineLevel="1">
      <c r="A727" s="216" t="s">
        <v>2942</v>
      </c>
      <c r="C727" s="225"/>
      <c r="D727" s="219" t="str">
        <f t="shared" si="11"/>
        <v>Выберите странах валют, используемых</v>
      </c>
      <c r="E727" s="225"/>
      <c r="F727" s="225"/>
      <c r="G727" s="1" t="s">
        <v>1358</v>
      </c>
      <c r="H727" s="1" t="s">
        <v>1359</v>
      </c>
      <c r="I727" s="1" t="s">
        <v>0</v>
      </c>
      <c r="J727" s="1" t="s">
        <v>1</v>
      </c>
      <c r="K727" s="1" t="s">
        <v>1399</v>
      </c>
      <c r="L727" s="1" t="s">
        <v>1225</v>
      </c>
      <c r="M727" s="1" t="s">
        <v>1399</v>
      </c>
      <c r="N727" s="1" t="s">
        <v>7241</v>
      </c>
      <c r="O727" s="1" t="s">
        <v>5265</v>
      </c>
      <c r="P727" s="1" t="s">
        <v>6306</v>
      </c>
    </row>
    <row r="728" spans="1:16" outlineLevel="1">
      <c r="A728" s="216" t="s">
        <v>2942</v>
      </c>
      <c r="C728" s="225"/>
      <c r="D728" s="219" t="str">
        <f t="shared" si="11"/>
        <v>Всего по валютам</v>
      </c>
      <c r="E728" s="225"/>
      <c r="F728" s="225"/>
      <c r="G728" s="1" t="s">
        <v>1400</v>
      </c>
      <c r="H728" s="1" t="s">
        <v>1401</v>
      </c>
      <c r="I728" s="1" t="s">
        <v>1402</v>
      </c>
      <c r="J728" s="1" t="s">
        <v>1403</v>
      </c>
      <c r="K728" s="1" t="s">
        <v>255</v>
      </c>
      <c r="L728" s="1" t="s">
        <v>1226</v>
      </c>
      <c r="M728" s="1" t="s">
        <v>255</v>
      </c>
      <c r="N728" s="1" t="s">
        <v>7242</v>
      </c>
      <c r="O728" s="1" t="s">
        <v>5266</v>
      </c>
      <c r="P728" s="1" t="s">
        <v>6307</v>
      </c>
    </row>
    <row r="729" spans="1:16" outlineLevel="1">
      <c r="A729" s="216" t="s">
        <v>2942</v>
      </c>
      <c r="C729" s="225"/>
      <c r="D729" s="219" t="str">
        <f t="shared" si="11"/>
        <v>Основная Информация</v>
      </c>
      <c r="E729" s="225"/>
      <c r="F729" s="225"/>
      <c r="G729" s="1" t="s">
        <v>256</v>
      </c>
      <c r="H729" s="1" t="s">
        <v>257</v>
      </c>
      <c r="I729" s="1" t="s">
        <v>258</v>
      </c>
      <c r="J729" s="1" t="s">
        <v>259</v>
      </c>
      <c r="K729" s="1" t="s">
        <v>260</v>
      </c>
      <c r="L729" s="1" t="s">
        <v>1227</v>
      </c>
      <c r="M729" s="1" t="s">
        <v>260</v>
      </c>
      <c r="N729" s="1" t="s">
        <v>7243</v>
      </c>
      <c r="O729" s="1" t="s">
        <v>257</v>
      </c>
      <c r="P729" s="1" t="s">
        <v>6308</v>
      </c>
    </row>
    <row r="730" spans="1:16" outlineLevel="1">
      <c r="A730" s="216" t="s">
        <v>2942</v>
      </c>
      <c r="C730" s="225"/>
      <c r="D730" s="219" t="str">
        <f t="shared" si="11"/>
        <v>Синтез Стандартной котировки (в валюту котировки)</v>
      </c>
      <c r="E730" s="225"/>
      <c r="F730" s="225"/>
      <c r="G730" s="341" t="s">
        <v>4263</v>
      </c>
      <c r="H730" s="341" t="s">
        <v>5062</v>
      </c>
      <c r="I730" s="341" t="s">
        <v>5064</v>
      </c>
      <c r="J730" s="341" t="s">
        <v>5065</v>
      </c>
      <c r="K730" s="341" t="s">
        <v>5063</v>
      </c>
      <c r="L730" s="341" t="s">
        <v>5512</v>
      </c>
      <c r="M730" s="341" t="s">
        <v>5063</v>
      </c>
      <c r="N730" s="341" t="s">
        <v>7244</v>
      </c>
      <c r="O730" s="341" t="s">
        <v>5267</v>
      </c>
      <c r="P730" s="341" t="s">
        <v>6309</v>
      </c>
    </row>
    <row r="731" spans="1:16" outlineLevel="1">
      <c r="A731" s="216"/>
      <c r="C731" s="225"/>
      <c r="D731" s="219">
        <f t="shared" si="11"/>
        <v>0</v>
      </c>
      <c r="E731" s="225"/>
      <c r="F731" s="225"/>
      <c r="G731" s="341"/>
      <c r="H731" s="341"/>
      <c r="I731" s="341"/>
      <c r="J731" s="341"/>
      <c r="K731" s="341"/>
      <c r="L731" s="341"/>
      <c r="M731" s="341"/>
      <c r="N731" s="341"/>
      <c r="O731" s="341"/>
      <c r="P731" s="341"/>
    </row>
    <row r="732" spans="1:16" s="222" customFormat="1">
      <c r="A732" s="221" t="s">
        <v>179</v>
      </c>
      <c r="B732" s="434"/>
      <c r="D732" s="219">
        <f t="shared" si="11"/>
        <v>0</v>
      </c>
      <c r="G732" s="203"/>
      <c r="H732" s="203"/>
      <c r="I732" s="203"/>
      <c r="J732" s="203"/>
      <c r="K732" s="203"/>
      <c r="L732" s="203"/>
      <c r="M732" s="203"/>
      <c r="N732" s="203"/>
      <c r="O732" s="203"/>
      <c r="P732" s="203"/>
    </row>
    <row r="733" spans="1:16" outlineLevel="1">
      <c r="A733" s="227" t="s">
        <v>2943</v>
      </c>
      <c r="B733" s="235"/>
      <c r="C733" s="225"/>
      <c r="D733" s="219" t="str">
        <f t="shared" si="11"/>
        <v>Референс стандартной сметы</v>
      </c>
      <c r="E733" s="225"/>
      <c r="F733" s="225"/>
      <c r="G733" s="371" t="s">
        <v>2491</v>
      </c>
      <c r="H733" s="371" t="s">
        <v>4977</v>
      </c>
      <c r="I733" s="371" t="s">
        <v>3921</v>
      </c>
      <c r="J733" s="371" t="s">
        <v>123</v>
      </c>
      <c r="K733" s="371" t="s">
        <v>2167</v>
      </c>
      <c r="L733" s="371" t="s">
        <v>4977</v>
      </c>
      <c r="M733" s="371" t="s">
        <v>2167</v>
      </c>
      <c r="N733" s="371" t="s">
        <v>7245</v>
      </c>
      <c r="O733" s="371" t="s">
        <v>5713</v>
      </c>
      <c r="P733" s="371" t="s">
        <v>6310</v>
      </c>
    </row>
    <row r="734" spans="1:16" outlineLevel="1">
      <c r="A734" s="227" t="s">
        <v>2943</v>
      </c>
      <c r="B734" s="235"/>
      <c r="D734" s="219" t="str">
        <f t="shared" si="11"/>
        <v>ЛИСТ ОПИСАНИЯ ДЕТАЛИ И ОСНАСТКИ</v>
      </c>
      <c r="G734" s="200" t="s">
        <v>4548</v>
      </c>
      <c r="H734" s="200" t="s">
        <v>2013</v>
      </c>
      <c r="I734" s="200" t="s">
        <v>3922</v>
      </c>
      <c r="J734" s="200" t="s">
        <v>124</v>
      </c>
      <c r="K734" s="200" t="s">
        <v>2168</v>
      </c>
      <c r="L734" s="200" t="s">
        <v>5513</v>
      </c>
      <c r="M734" s="200" t="s">
        <v>2168</v>
      </c>
      <c r="N734" s="200" t="s">
        <v>7246</v>
      </c>
      <c r="O734" s="200" t="s">
        <v>2013</v>
      </c>
      <c r="P734" s="200" t="s">
        <v>6311</v>
      </c>
    </row>
    <row r="735" spans="1:16" outlineLevel="1">
      <c r="A735" s="227" t="s">
        <v>2943</v>
      </c>
      <c r="B735" s="235"/>
      <c r="D735" s="219" t="str">
        <f t="shared" si="11"/>
        <v xml:space="preserve">Номер листа (*) </v>
      </c>
      <c r="G735" s="200" t="s">
        <v>4550</v>
      </c>
      <c r="H735" s="200" t="s">
        <v>3241</v>
      </c>
      <c r="I735" s="200" t="s">
        <v>3923</v>
      </c>
      <c r="J735" s="200" t="s">
        <v>125</v>
      </c>
      <c r="K735" s="200" t="s">
        <v>2169</v>
      </c>
      <c r="L735" s="200" t="s">
        <v>3241</v>
      </c>
      <c r="M735" s="200" t="s">
        <v>2169</v>
      </c>
      <c r="N735" s="200" t="s">
        <v>7247</v>
      </c>
      <c r="O735" s="200" t="s">
        <v>3241</v>
      </c>
      <c r="P735" s="200" t="s">
        <v>6312</v>
      </c>
    </row>
    <row r="736" spans="1:16" outlineLevel="1">
      <c r="A736" s="227" t="s">
        <v>2943</v>
      </c>
      <c r="B736" s="235"/>
      <c r="D736" s="219" t="str">
        <f t="shared" ref="D736:D799" si="12">INDEX(G736:Q736,,$F$2)</f>
        <v xml:space="preserve">Наименование детали (*) </v>
      </c>
      <c r="G736" s="200" t="s">
        <v>4549</v>
      </c>
      <c r="H736" s="200" t="s">
        <v>2014</v>
      </c>
      <c r="I736" s="200" t="s">
        <v>3924</v>
      </c>
      <c r="J736" s="200" t="s">
        <v>126</v>
      </c>
      <c r="K736" s="200" t="s">
        <v>2170</v>
      </c>
      <c r="L736" s="200" t="s">
        <v>2014</v>
      </c>
      <c r="M736" s="200" t="s">
        <v>2170</v>
      </c>
      <c r="N736" s="200" t="s">
        <v>7248</v>
      </c>
      <c r="O736" s="200" t="s">
        <v>5714</v>
      </c>
      <c r="P736" s="200" t="s">
        <v>6313</v>
      </c>
    </row>
    <row r="737" spans="1:16" outlineLevel="1">
      <c r="A737" s="227" t="s">
        <v>2943</v>
      </c>
      <c r="B737" s="235"/>
      <c r="D737" s="219" t="str">
        <f t="shared" si="12"/>
        <v xml:space="preserve">Номер детали (*) </v>
      </c>
      <c r="G737" s="200" t="s">
        <v>4551</v>
      </c>
      <c r="H737" s="200" t="s">
        <v>2015</v>
      </c>
      <c r="I737" s="200" t="s">
        <v>3925</v>
      </c>
      <c r="J737" s="200" t="s">
        <v>127</v>
      </c>
      <c r="K737" s="200" t="s">
        <v>2171</v>
      </c>
      <c r="L737" s="200" t="s">
        <v>2015</v>
      </c>
      <c r="M737" s="200" t="s">
        <v>2171</v>
      </c>
      <c r="N737" s="200" t="s">
        <v>7249</v>
      </c>
      <c r="O737" s="200" t="s">
        <v>5715</v>
      </c>
      <c r="P737" s="200" t="s">
        <v>6314</v>
      </c>
    </row>
    <row r="738" spans="1:16" outlineLevel="1">
      <c r="A738" s="227" t="s">
        <v>2943</v>
      </c>
      <c r="B738" s="235"/>
      <c r="D738" s="219" t="str">
        <f t="shared" si="12"/>
        <v>Позиция детали (правая/левая)</v>
      </c>
      <c r="G738" s="200" t="s">
        <v>4552</v>
      </c>
      <c r="H738" s="200" t="s">
        <v>1013</v>
      </c>
      <c r="I738" s="200" t="s">
        <v>1013</v>
      </c>
      <c r="J738" s="200" t="s">
        <v>128</v>
      </c>
      <c r="K738" s="200" t="s">
        <v>4552</v>
      </c>
      <c r="L738" s="200" t="s">
        <v>1013</v>
      </c>
      <c r="M738" s="200" t="s">
        <v>4552</v>
      </c>
      <c r="N738" s="200" t="s">
        <v>7223</v>
      </c>
      <c r="O738" s="200" t="s">
        <v>1013</v>
      </c>
      <c r="P738" s="200" t="s">
        <v>6287</v>
      </c>
    </row>
    <row r="739" spans="1:16" outlineLevel="1">
      <c r="A739" s="227" t="s">
        <v>2943</v>
      </c>
      <c r="B739" s="235"/>
      <c r="D739" s="219" t="str">
        <f t="shared" si="12"/>
        <v>Правая деталь идентична левой</v>
      </c>
      <c r="G739" s="200" t="s">
        <v>180</v>
      </c>
      <c r="H739" s="200" t="s">
        <v>4978</v>
      </c>
      <c r="I739" s="200" t="s">
        <v>3926</v>
      </c>
      <c r="J739" s="200" t="s">
        <v>129</v>
      </c>
      <c r="K739" s="200" t="s">
        <v>2172</v>
      </c>
      <c r="L739" s="200" t="s">
        <v>4978</v>
      </c>
      <c r="M739" s="200" t="s">
        <v>396</v>
      </c>
      <c r="N739" s="200" t="s">
        <v>7250</v>
      </c>
      <c r="O739" s="200" t="s">
        <v>5716</v>
      </c>
      <c r="P739" s="200" t="s">
        <v>6315</v>
      </c>
    </row>
    <row r="740" spans="1:16" outlineLevel="1">
      <c r="A740" s="227" t="s">
        <v>2943</v>
      </c>
      <c r="B740" s="235"/>
      <c r="D740" s="219" t="str">
        <f t="shared" si="12"/>
        <v>Деталь симметрична</v>
      </c>
      <c r="G740" s="200" t="s">
        <v>181</v>
      </c>
      <c r="H740" s="200" t="s">
        <v>3870</v>
      </c>
      <c r="I740" s="200" t="s">
        <v>3927</v>
      </c>
      <c r="J740" s="200" t="s">
        <v>130</v>
      </c>
      <c r="K740" s="200" t="s">
        <v>2173</v>
      </c>
      <c r="L740" s="200" t="s">
        <v>3870</v>
      </c>
      <c r="M740" s="200" t="s">
        <v>2173</v>
      </c>
      <c r="N740" s="200" t="s">
        <v>7251</v>
      </c>
      <c r="O740" s="200" t="s">
        <v>5717</v>
      </c>
      <c r="P740" s="200" t="s">
        <v>6316</v>
      </c>
    </row>
    <row r="741" spans="1:16" outlineLevel="1">
      <c r="A741" s="227" t="s">
        <v>2943</v>
      </c>
      <c r="B741" s="235"/>
      <c r="D741" s="219" t="str">
        <f t="shared" si="12"/>
        <v>(*) данная информация должна соотвествовать номенклатуре Рено и должна быть включена в коммерческое предложение и описание специфической оснастки</v>
      </c>
      <c r="G741" s="200" t="s">
        <v>2207</v>
      </c>
      <c r="H741" s="200" t="s">
        <v>167</v>
      </c>
      <c r="I741" s="200" t="s">
        <v>3928</v>
      </c>
      <c r="J741" s="200" t="s">
        <v>131</v>
      </c>
      <c r="K741" s="200" t="s">
        <v>2246</v>
      </c>
      <c r="L741" s="200" t="s">
        <v>167</v>
      </c>
      <c r="M741" s="200" t="s">
        <v>2246</v>
      </c>
      <c r="N741" s="200" t="s">
        <v>7252</v>
      </c>
      <c r="O741" s="200" t="s">
        <v>167</v>
      </c>
      <c r="P741" s="200" t="s">
        <v>6317</v>
      </c>
    </row>
    <row r="742" spans="1:16" outlineLevel="1">
      <c r="A742" s="227" t="s">
        <v>2943</v>
      </c>
      <c r="B742" s="235"/>
      <c r="D742" s="219" t="str">
        <f t="shared" si="12"/>
        <v>ПРИЛОЖИТЬ ВИД ДЕТАЛИ 3Д С УКАЗАНИЕМ УЧАСТКОВ С ОБРАТНОЙ КОНУСНОСТЬЮ (УКАЗЫВАЮЩИХ НА НЕОБХОДИМОСТЬ ВНУТРЕННИХ ДВИЖЕНИЙ В П/Ф) И ГАБАРИТНЫХ РАЗМЕРОВ ДЕТАЛИ В ЗАВИСИМОСТИ ОТ ПОЛОЖЕНИЯ В ПРЕСС-ФОРМЕ ИЛИ НАПРАВЛЕНИЯ ЭЖЕКЦИИ</v>
      </c>
      <c r="G742" s="200" t="s">
        <v>4070</v>
      </c>
      <c r="H742" s="200" t="s">
        <v>895</v>
      </c>
      <c r="I742" s="200" t="s">
        <v>3929</v>
      </c>
      <c r="J742" s="200" t="s">
        <v>132</v>
      </c>
      <c r="K742" s="200" t="s">
        <v>2247</v>
      </c>
      <c r="L742" s="200" t="s">
        <v>895</v>
      </c>
      <c r="M742" s="200" t="s">
        <v>2247</v>
      </c>
      <c r="N742" s="200" t="s">
        <v>7253</v>
      </c>
      <c r="O742" s="200" t="s">
        <v>5718</v>
      </c>
      <c r="P742" s="200" t="s">
        <v>6318</v>
      </c>
    </row>
    <row r="743" spans="1:16" outlineLevel="1">
      <c r="A743" s="227" t="s">
        <v>2943</v>
      </c>
      <c r="B743" s="235"/>
      <c r="D743" s="219" t="str">
        <f t="shared" si="12"/>
        <v>ПРИЛОЖИТЬ НЕСКОЛЬКО ВИДОВ ДЕТАЛИ 3Д ПРИ НЕОБХОДИМОСТИ ДЛЯ ТОЧНОГО ОПИСАНИЯ ДЕТАЛИ И ДВИЖЕНИЙ ПРЕСС-ФОРМЫ</v>
      </c>
      <c r="G743" s="200" t="s">
        <v>3163</v>
      </c>
      <c r="H743" s="200" t="s">
        <v>896</v>
      </c>
      <c r="I743" s="200" t="s">
        <v>3930</v>
      </c>
      <c r="J743" s="200" t="s">
        <v>133</v>
      </c>
      <c r="K743" s="200" t="s">
        <v>2248</v>
      </c>
      <c r="L743" s="200" t="s">
        <v>896</v>
      </c>
      <c r="M743" s="200" t="s">
        <v>2248</v>
      </c>
      <c r="N743" s="200" t="s">
        <v>7254</v>
      </c>
      <c r="O743" s="200" t="s">
        <v>5719</v>
      </c>
      <c r="P743" s="200" t="s">
        <v>6319</v>
      </c>
    </row>
    <row r="744" spans="1:16" outlineLevel="1">
      <c r="A744" s="227" t="s">
        <v>2943</v>
      </c>
      <c r="B744" s="235"/>
      <c r="D744" s="219" t="str">
        <f t="shared" si="12"/>
        <v>Указать детали, которым соотвествует описанная оснастка (Литье/штамповка и тп)</v>
      </c>
      <c r="G744" s="200" t="s">
        <v>997</v>
      </c>
      <c r="H744" s="200" t="s">
        <v>592</v>
      </c>
      <c r="I744" s="200" t="s">
        <v>3931</v>
      </c>
      <c r="J744" s="200" t="s">
        <v>134</v>
      </c>
      <c r="K744" s="200" t="s">
        <v>3684</v>
      </c>
      <c r="L744" s="200" t="s">
        <v>592</v>
      </c>
      <c r="M744" s="200" t="s">
        <v>3684</v>
      </c>
      <c r="N744" s="200" t="s">
        <v>7255</v>
      </c>
      <c r="O744" s="200" t="s">
        <v>5268</v>
      </c>
      <c r="P744" s="200" t="s">
        <v>6320</v>
      </c>
    </row>
    <row r="745" spans="1:16" outlineLevel="1">
      <c r="A745" s="227" t="s">
        <v>2943</v>
      </c>
      <c r="B745" s="235"/>
      <c r="D745" s="219" t="str">
        <f t="shared" si="12"/>
        <v>Литье</v>
      </c>
      <c r="G745" s="200" t="s">
        <v>998</v>
      </c>
      <c r="H745" s="200" t="s">
        <v>998</v>
      </c>
      <c r="I745" s="200" t="s">
        <v>3932</v>
      </c>
      <c r="J745" s="200" t="s">
        <v>135</v>
      </c>
      <c r="K745" s="200" t="s">
        <v>3685</v>
      </c>
      <c r="L745" s="200" t="s">
        <v>998</v>
      </c>
      <c r="M745" s="200" t="s">
        <v>3685</v>
      </c>
      <c r="N745" s="200" t="s">
        <v>7256</v>
      </c>
      <c r="O745" s="200" t="s">
        <v>5269</v>
      </c>
      <c r="P745" s="200" t="s">
        <v>6321</v>
      </c>
    </row>
    <row r="746" spans="1:16" outlineLevel="1">
      <c r="A746" s="227" t="s">
        <v>2943</v>
      </c>
      <c r="B746" s="235"/>
      <c r="D746" s="219" t="str">
        <f t="shared" si="12"/>
        <v>Количество гнезд в п/ф</v>
      </c>
      <c r="G746" s="200" t="s">
        <v>2211</v>
      </c>
      <c r="H746" s="200" t="s">
        <v>593</v>
      </c>
      <c r="I746" s="200" t="s">
        <v>2043</v>
      </c>
      <c r="J746" s="200" t="s">
        <v>136</v>
      </c>
      <c r="K746" s="200" t="s">
        <v>3686</v>
      </c>
      <c r="L746" s="200" t="s">
        <v>593</v>
      </c>
      <c r="M746" s="200" t="s">
        <v>3686</v>
      </c>
      <c r="N746" s="200" t="s">
        <v>7257</v>
      </c>
      <c r="O746" s="200" t="s">
        <v>5270</v>
      </c>
      <c r="P746" s="200" t="s">
        <v>3686</v>
      </c>
    </row>
    <row r="747" spans="1:16" outlineLevel="1">
      <c r="A747" s="227" t="s">
        <v>2943</v>
      </c>
      <c r="B747" s="235"/>
      <c r="D747" s="219" t="str">
        <f t="shared" si="12"/>
        <v>Количество направляющих в п/ф</v>
      </c>
      <c r="G747" s="200" t="s">
        <v>2214</v>
      </c>
      <c r="H747" s="200" t="s">
        <v>594</v>
      </c>
      <c r="I747" s="200" t="s">
        <v>199</v>
      </c>
      <c r="J747" s="200" t="s">
        <v>137</v>
      </c>
      <c r="K747" s="200" t="s">
        <v>3687</v>
      </c>
      <c r="L747" s="200" t="s">
        <v>594</v>
      </c>
      <c r="M747" s="200" t="s">
        <v>3687</v>
      </c>
      <c r="N747" s="200" t="s">
        <v>7258</v>
      </c>
      <c r="O747" s="200" t="s">
        <v>5271</v>
      </c>
      <c r="P747" s="200" t="s">
        <v>6322</v>
      </c>
    </row>
    <row r="748" spans="1:16" outlineLevel="1">
      <c r="A748" s="227" t="s">
        <v>2943</v>
      </c>
      <c r="B748" s="235"/>
      <c r="D748" s="219" t="str">
        <f t="shared" si="12"/>
        <v>Количество пальцев в п/ф</v>
      </c>
      <c r="G748" s="200" t="s">
        <v>1070</v>
      </c>
      <c r="H748" s="200" t="s">
        <v>595</v>
      </c>
      <c r="I748" s="200" t="s">
        <v>200</v>
      </c>
      <c r="J748" s="200" t="s">
        <v>138</v>
      </c>
      <c r="K748" s="200" t="s">
        <v>3688</v>
      </c>
      <c r="L748" s="200" t="s">
        <v>595</v>
      </c>
      <c r="M748" s="200" t="s">
        <v>3688</v>
      </c>
      <c r="N748" s="200" t="s">
        <v>7259</v>
      </c>
      <c r="O748" s="200" t="s">
        <v>5720</v>
      </c>
      <c r="P748" s="200" t="s">
        <v>595</v>
      </c>
    </row>
    <row r="749" spans="1:16" outlineLevel="1">
      <c r="A749" s="227" t="s">
        <v>2943</v>
      </c>
      <c r="B749" s="235"/>
      <c r="D749" s="219" t="str">
        <f t="shared" si="12"/>
        <v>Тип литья</v>
      </c>
      <c r="G749" s="200" t="s">
        <v>3993</v>
      </c>
      <c r="H749" s="200" t="s">
        <v>596</v>
      </c>
      <c r="I749" s="200" t="s">
        <v>201</v>
      </c>
      <c r="J749" s="200" t="s">
        <v>139</v>
      </c>
      <c r="K749" s="200" t="s">
        <v>3689</v>
      </c>
      <c r="L749" s="200" t="s">
        <v>596</v>
      </c>
      <c r="M749" s="200" t="s">
        <v>3689</v>
      </c>
      <c r="N749" s="200" t="s">
        <v>7260</v>
      </c>
      <c r="O749" s="200" t="s">
        <v>5721</v>
      </c>
      <c r="P749" s="200" t="s">
        <v>6323</v>
      </c>
    </row>
    <row r="750" spans="1:16" outlineLevel="1">
      <c r="A750" s="227" t="s">
        <v>2943</v>
      </c>
      <c r="B750" s="235"/>
      <c r="D750" s="219" t="str">
        <f t="shared" si="12"/>
        <v>Количество точек впрыска</v>
      </c>
      <c r="G750" s="200" t="s">
        <v>3995</v>
      </c>
      <c r="H750" s="200" t="s">
        <v>600</v>
      </c>
      <c r="I750" s="200" t="s">
        <v>202</v>
      </c>
      <c r="J750" s="200" t="s">
        <v>140</v>
      </c>
      <c r="K750" s="200" t="s">
        <v>3690</v>
      </c>
      <c r="L750" s="200" t="s">
        <v>600</v>
      </c>
      <c r="M750" s="200" t="s">
        <v>3690</v>
      </c>
      <c r="N750" s="200" t="s">
        <v>7261</v>
      </c>
      <c r="O750" s="200" t="s">
        <v>5722</v>
      </c>
      <c r="P750" s="200" t="s">
        <v>6324</v>
      </c>
    </row>
    <row r="751" spans="1:16" outlineLevel="1">
      <c r="A751" s="227" t="s">
        <v>2943</v>
      </c>
      <c r="B751" s="235"/>
      <c r="D751" s="219" t="str">
        <f t="shared" si="12"/>
        <v>Горячий канал (если есть: марка и описание)</v>
      </c>
      <c r="G751" s="200" t="s">
        <v>1978</v>
      </c>
      <c r="H751" s="200" t="s">
        <v>601</v>
      </c>
      <c r="I751" s="200" t="s">
        <v>203</v>
      </c>
      <c r="J751" s="200" t="s">
        <v>141</v>
      </c>
      <c r="K751" s="200" t="s">
        <v>3691</v>
      </c>
      <c r="L751" s="200" t="s">
        <v>601</v>
      </c>
      <c r="M751" s="200" t="s">
        <v>3691</v>
      </c>
      <c r="N751" s="200" t="s">
        <v>7262</v>
      </c>
      <c r="O751" s="200" t="s">
        <v>5723</v>
      </c>
      <c r="P751" s="200" t="s">
        <v>6325</v>
      </c>
    </row>
    <row r="752" spans="1:16" outlineLevel="1">
      <c r="A752" s="227" t="s">
        <v>2943</v>
      </c>
      <c r="B752" s="235"/>
      <c r="D752" s="219" t="str">
        <f t="shared" si="12"/>
        <v>Количество и описание гидроцилиндров</v>
      </c>
      <c r="G752" s="200" t="s">
        <v>1980</v>
      </c>
      <c r="H752" s="200" t="s">
        <v>4871</v>
      </c>
      <c r="I752" s="200" t="s">
        <v>204</v>
      </c>
      <c r="J752" s="200" t="s">
        <v>887</v>
      </c>
      <c r="K752" s="200" t="s">
        <v>3692</v>
      </c>
      <c r="L752" s="200" t="s">
        <v>4871</v>
      </c>
      <c r="M752" s="200" t="s">
        <v>3692</v>
      </c>
      <c r="N752" s="200" t="s">
        <v>7263</v>
      </c>
      <c r="O752" s="200" t="s">
        <v>5724</v>
      </c>
      <c r="P752" s="200" t="s">
        <v>6326</v>
      </c>
    </row>
    <row r="753" spans="1:16" outlineLevel="1">
      <c r="A753" s="227" t="s">
        <v>2943</v>
      </c>
      <c r="B753" s="235"/>
      <c r="D753" s="219" t="str">
        <f t="shared" si="12"/>
        <v>Описание зернения</v>
      </c>
      <c r="G753" s="200" t="s">
        <v>1983</v>
      </c>
      <c r="H753" s="200" t="s">
        <v>530</v>
      </c>
      <c r="I753" s="200" t="s">
        <v>205</v>
      </c>
      <c r="J753" s="200" t="s">
        <v>888</v>
      </c>
      <c r="K753" s="200" t="s">
        <v>3693</v>
      </c>
      <c r="L753" s="200" t="s">
        <v>530</v>
      </c>
      <c r="M753" s="200" t="s">
        <v>3693</v>
      </c>
      <c r="N753" s="200" t="s">
        <v>7264</v>
      </c>
      <c r="O753" s="200" t="s">
        <v>5725</v>
      </c>
      <c r="P753" s="200" t="s">
        <v>6327</v>
      </c>
    </row>
    <row r="754" spans="1:16" outlineLevel="1">
      <c r="A754" s="227" t="s">
        <v>2943</v>
      </c>
      <c r="B754" s="235"/>
      <c r="D754" s="219" t="str">
        <f t="shared" si="12"/>
        <v>Вес пресс-формы в закрытом виде</v>
      </c>
      <c r="G754" s="200" t="s">
        <v>1971</v>
      </c>
      <c r="H754" s="200" t="s">
        <v>531</v>
      </c>
      <c r="I754" s="200" t="s">
        <v>206</v>
      </c>
      <c r="J754" s="200" t="s">
        <v>889</v>
      </c>
      <c r="K754" s="200" t="s">
        <v>3694</v>
      </c>
      <c r="L754" s="200" t="s">
        <v>531</v>
      </c>
      <c r="M754" s="200" t="s">
        <v>3694</v>
      </c>
      <c r="N754" s="200" t="s">
        <v>7265</v>
      </c>
      <c r="O754" s="200" t="s">
        <v>5726</v>
      </c>
      <c r="P754" s="200" t="s">
        <v>6328</v>
      </c>
    </row>
    <row r="755" spans="1:16" outlineLevel="1">
      <c r="A755" s="227" t="s">
        <v>2943</v>
      </c>
      <c r="B755" s="235"/>
      <c r="D755" s="219" t="str">
        <f t="shared" si="12"/>
        <v>Обработка п/ф</v>
      </c>
      <c r="G755" s="200" t="s">
        <v>3290</v>
      </c>
      <c r="H755" s="200" t="s">
        <v>532</v>
      </c>
      <c r="I755" s="200" t="s">
        <v>207</v>
      </c>
      <c r="J755" s="200" t="s">
        <v>890</v>
      </c>
      <c r="K755" s="200" t="s">
        <v>3695</v>
      </c>
      <c r="L755" s="200" t="s">
        <v>532</v>
      </c>
      <c r="M755" s="200" t="s">
        <v>3695</v>
      </c>
      <c r="N755" s="200" t="s">
        <v>7266</v>
      </c>
      <c r="O755" s="200" t="s">
        <v>5727</v>
      </c>
      <c r="P755" s="200" t="s">
        <v>6329</v>
      </c>
    </row>
    <row r="756" spans="1:16" outlineLevel="1">
      <c r="A756" s="227" t="s">
        <v>2943</v>
      </c>
      <c r="B756" s="235"/>
      <c r="D756" s="219" t="str">
        <f t="shared" si="12"/>
        <v>Габаритные размеры п/ф в закрытом виде</v>
      </c>
      <c r="G756" s="200" t="s">
        <v>4755</v>
      </c>
      <c r="H756" s="200" t="s">
        <v>533</v>
      </c>
      <c r="I756" s="200" t="s">
        <v>208</v>
      </c>
      <c r="J756" s="200" t="s">
        <v>891</v>
      </c>
      <c r="K756" s="200" t="s">
        <v>639</v>
      </c>
      <c r="L756" s="200" t="s">
        <v>533</v>
      </c>
      <c r="M756" s="200" t="s">
        <v>639</v>
      </c>
      <c r="N756" s="200" t="s">
        <v>7267</v>
      </c>
      <c r="O756" s="200" t="s">
        <v>5728</v>
      </c>
      <c r="P756" s="200" t="s">
        <v>6330</v>
      </c>
    </row>
    <row r="757" spans="1:16" outlineLevel="1">
      <c r="A757" s="227" t="s">
        <v>2943</v>
      </c>
      <c r="B757" s="235"/>
      <c r="D757" s="219" t="str">
        <f t="shared" si="12"/>
        <v>Общие данные по оснастке</v>
      </c>
      <c r="G757" s="200" t="s">
        <v>999</v>
      </c>
      <c r="H757" s="200" t="s">
        <v>999</v>
      </c>
      <c r="I757" s="200" t="s">
        <v>1092</v>
      </c>
      <c r="J757" s="200" t="s">
        <v>892</v>
      </c>
      <c r="K757" s="200" t="s">
        <v>1693</v>
      </c>
      <c r="L757" s="200" t="s">
        <v>999</v>
      </c>
      <c r="M757" s="200" t="s">
        <v>1693</v>
      </c>
      <c r="N757" s="200" t="s">
        <v>7224</v>
      </c>
      <c r="O757" s="200" t="s">
        <v>5272</v>
      </c>
      <c r="P757" s="200" t="s">
        <v>6331</v>
      </c>
    </row>
    <row r="758" spans="1:16" outlineLevel="1">
      <c r="A758" s="227" t="s">
        <v>2943</v>
      </c>
      <c r="B758" s="235"/>
      <c r="D758" s="219" t="str">
        <f t="shared" si="12"/>
        <v>Материал оснастки</v>
      </c>
      <c r="G758" s="200" t="s">
        <v>3990</v>
      </c>
      <c r="H758" s="200" t="s">
        <v>2973</v>
      </c>
      <c r="I758" s="200" t="s">
        <v>209</v>
      </c>
      <c r="J758" s="200" t="s">
        <v>893</v>
      </c>
      <c r="K758" s="200" t="s">
        <v>640</v>
      </c>
      <c r="L758" s="200" t="s">
        <v>2973</v>
      </c>
      <c r="M758" s="200" t="s">
        <v>640</v>
      </c>
      <c r="N758" s="200" t="s">
        <v>7268</v>
      </c>
      <c r="O758" s="200" t="s">
        <v>5729</v>
      </c>
      <c r="P758" s="200" t="s">
        <v>6332</v>
      </c>
    </row>
    <row r="759" spans="1:16" outlineLevel="1">
      <c r="A759" s="227" t="s">
        <v>2943</v>
      </c>
      <c r="B759" s="235"/>
      <c r="D759" s="219" t="str">
        <f t="shared" si="12"/>
        <v>Материал детали</v>
      </c>
      <c r="G759" s="200" t="s">
        <v>3991</v>
      </c>
      <c r="H759" s="200" t="s">
        <v>2974</v>
      </c>
      <c r="I759" s="200" t="s">
        <v>210</v>
      </c>
      <c r="J759" s="200" t="s">
        <v>894</v>
      </c>
      <c r="K759" s="200" t="s">
        <v>641</v>
      </c>
      <c r="L759" s="200" t="s">
        <v>2974</v>
      </c>
      <c r="M759" s="200" t="s">
        <v>641</v>
      </c>
      <c r="N759" s="200" t="s">
        <v>7269</v>
      </c>
      <c r="O759" s="200" t="s">
        <v>5730</v>
      </c>
      <c r="P759" s="200" t="s">
        <v>6333</v>
      </c>
    </row>
    <row r="760" spans="1:16" outlineLevel="1">
      <c r="A760" s="227" t="s">
        <v>2943</v>
      </c>
      <c r="B760" s="235"/>
      <c r="D760" s="219" t="str">
        <f t="shared" si="12"/>
        <v>Цена матариаал детали (кг)</v>
      </c>
      <c r="G760" s="200" t="s">
        <v>1074</v>
      </c>
      <c r="H760" s="200" t="s">
        <v>2975</v>
      </c>
      <c r="I760" s="200" t="s">
        <v>211</v>
      </c>
      <c r="J760" s="200" t="s">
        <v>4872</v>
      </c>
      <c r="K760" s="200" t="s">
        <v>642</v>
      </c>
      <c r="L760" s="200" t="s">
        <v>2975</v>
      </c>
      <c r="M760" s="200" t="s">
        <v>642</v>
      </c>
      <c r="N760" s="200" t="s">
        <v>7270</v>
      </c>
      <c r="O760" s="200" t="s">
        <v>5731</v>
      </c>
      <c r="P760" s="200" t="s">
        <v>6334</v>
      </c>
    </row>
    <row r="761" spans="1:16" outlineLevel="1">
      <c r="A761" s="227" t="s">
        <v>2943</v>
      </c>
      <c r="B761" s="235"/>
      <c r="D761" s="219" t="str">
        <f t="shared" si="12"/>
        <v>Тощина детали (мм)</v>
      </c>
      <c r="G761" s="200" t="s">
        <v>3289</v>
      </c>
      <c r="H761" s="200" t="s">
        <v>2976</v>
      </c>
      <c r="I761" s="200" t="s">
        <v>212</v>
      </c>
      <c r="J761" s="200" t="s">
        <v>4873</v>
      </c>
      <c r="K761" s="200" t="s">
        <v>643</v>
      </c>
      <c r="L761" s="200" t="s">
        <v>2976</v>
      </c>
      <c r="M761" s="200" t="s">
        <v>643</v>
      </c>
      <c r="N761" s="200" t="s">
        <v>7271</v>
      </c>
      <c r="O761" s="200" t="s">
        <v>5732</v>
      </c>
      <c r="P761" s="200" t="s">
        <v>6335</v>
      </c>
    </row>
    <row r="762" spans="1:16" outlineLevel="1">
      <c r="A762" s="227" t="s">
        <v>2943</v>
      </c>
      <c r="B762" s="235"/>
      <c r="D762" s="219" t="str">
        <f t="shared" si="12"/>
        <v>Площадь проекции детали в п/ф (см2)</v>
      </c>
      <c r="G762" s="200" t="s">
        <v>1970</v>
      </c>
      <c r="H762" s="200" t="s">
        <v>2977</v>
      </c>
      <c r="I762" s="200" t="s">
        <v>213</v>
      </c>
      <c r="J762" s="200" t="s">
        <v>4874</v>
      </c>
      <c r="K762" s="200" t="s">
        <v>644</v>
      </c>
      <c r="L762" s="200" t="s">
        <v>2977</v>
      </c>
      <c r="M762" s="200" t="s">
        <v>644</v>
      </c>
      <c r="N762" s="200" t="s">
        <v>7272</v>
      </c>
      <c r="O762" s="200" t="s">
        <v>5733</v>
      </c>
      <c r="P762" s="200" t="s">
        <v>6336</v>
      </c>
    </row>
    <row r="763" spans="1:16" outlineLevel="1">
      <c r="A763" s="227" t="s">
        <v>2943</v>
      </c>
      <c r="B763" s="235"/>
      <c r="D763" s="219" t="str">
        <f t="shared" si="12"/>
        <v>Развернутая поверхность (см2)</v>
      </c>
      <c r="G763" s="200" t="s">
        <v>1973</v>
      </c>
      <c r="H763" s="200" t="s">
        <v>4908</v>
      </c>
      <c r="I763" s="200" t="s">
        <v>214</v>
      </c>
      <c r="J763" s="200" t="s">
        <v>4875</v>
      </c>
      <c r="K763" s="200" t="s">
        <v>3731</v>
      </c>
      <c r="L763" s="200" t="s">
        <v>4908</v>
      </c>
      <c r="M763" s="200" t="s">
        <v>3731</v>
      </c>
      <c r="N763" s="200" t="s">
        <v>7273</v>
      </c>
      <c r="O763" s="200" t="s">
        <v>5734</v>
      </c>
      <c r="P763" s="200" t="s">
        <v>6337</v>
      </c>
    </row>
    <row r="764" spans="1:16" outlineLevel="1">
      <c r="A764" s="227" t="s">
        <v>2943</v>
      </c>
      <c r="B764" s="235"/>
      <c r="D764" s="219" t="str">
        <f t="shared" si="12"/>
        <v>вес детали (гр)</v>
      </c>
      <c r="G764" s="200" t="s">
        <v>1981</v>
      </c>
      <c r="H764" s="200" t="s">
        <v>246</v>
      </c>
      <c r="I764" s="200" t="s">
        <v>215</v>
      </c>
      <c r="J764" s="200" t="s">
        <v>4876</v>
      </c>
      <c r="K764" s="200" t="s">
        <v>3732</v>
      </c>
      <c r="L764" s="200" t="s">
        <v>246</v>
      </c>
      <c r="M764" s="200" t="s">
        <v>3732</v>
      </c>
      <c r="N764" s="200" t="s">
        <v>7274</v>
      </c>
      <c r="O764" s="200" t="s">
        <v>5735</v>
      </c>
      <c r="P764" s="200" t="s">
        <v>6338</v>
      </c>
    </row>
    <row r="765" spans="1:16" outlineLevel="1">
      <c r="A765" s="227" t="s">
        <v>2943</v>
      </c>
      <c r="B765" s="235"/>
      <c r="D765" s="219" t="str">
        <f t="shared" si="12"/>
        <v>время цикла (смин)</v>
      </c>
      <c r="G765" s="200" t="s">
        <v>2212</v>
      </c>
      <c r="H765" s="200" t="s">
        <v>247</v>
      </c>
      <c r="I765" s="200" t="s">
        <v>216</v>
      </c>
      <c r="J765" s="200" t="s">
        <v>4877</v>
      </c>
      <c r="K765" s="200" t="s">
        <v>3733</v>
      </c>
      <c r="L765" s="200" t="s">
        <v>247</v>
      </c>
      <c r="M765" s="200" t="s">
        <v>3733</v>
      </c>
      <c r="N765" s="200" t="s">
        <v>7275</v>
      </c>
      <c r="O765" s="200" t="s">
        <v>5736</v>
      </c>
      <c r="P765" s="200" t="s">
        <v>6339</v>
      </c>
    </row>
    <row r="766" spans="1:16" outlineLevel="1">
      <c r="A766" s="227" t="s">
        <v>2943</v>
      </c>
      <c r="B766" s="235"/>
      <c r="D766" s="219" t="str">
        <f t="shared" si="12"/>
        <v>Тоннаж пресса (Тонн)</v>
      </c>
      <c r="G766" s="200" t="s">
        <v>3333</v>
      </c>
      <c r="H766" s="200" t="s">
        <v>1832</v>
      </c>
      <c r="I766" s="200" t="s">
        <v>217</v>
      </c>
      <c r="J766" s="200" t="s">
        <v>4878</v>
      </c>
      <c r="K766" s="200" t="s">
        <v>3734</v>
      </c>
      <c r="L766" s="200" t="s">
        <v>1832</v>
      </c>
      <c r="M766" s="200" t="s">
        <v>3734</v>
      </c>
      <c r="N766" s="200" t="s">
        <v>7276</v>
      </c>
      <c r="O766" s="200" t="s">
        <v>5737</v>
      </c>
      <c r="P766" s="200" t="s">
        <v>6340</v>
      </c>
    </row>
    <row r="767" spans="1:16" outlineLevel="1">
      <c r="A767" s="227" t="s">
        <v>2943</v>
      </c>
      <c r="B767" s="235"/>
      <c r="D767" s="219" t="str">
        <f t="shared" si="12"/>
        <v>завершение отделки детали (покраска, др)</v>
      </c>
      <c r="G767" s="200" t="s">
        <v>4754</v>
      </c>
      <c r="H767" s="200" t="s">
        <v>1833</v>
      </c>
      <c r="I767" s="200" t="s">
        <v>218</v>
      </c>
      <c r="J767" s="200" t="s">
        <v>4879</v>
      </c>
      <c r="K767" s="200" t="s">
        <v>3735</v>
      </c>
      <c r="L767" s="200" t="s">
        <v>1833</v>
      </c>
      <c r="M767" s="200" t="s">
        <v>397</v>
      </c>
      <c r="N767" s="200" t="s">
        <v>7277</v>
      </c>
      <c r="O767" s="200" t="s">
        <v>5738</v>
      </c>
      <c r="P767" s="200" t="s">
        <v>6341</v>
      </c>
    </row>
    <row r="768" spans="1:16" outlineLevel="1">
      <c r="A768" s="227" t="s">
        <v>2943</v>
      </c>
      <c r="B768" s="235"/>
      <c r="D768" s="219" t="str">
        <f t="shared" si="12"/>
        <v>Размеры стола пресса (на который утсанавливается п/ф)</v>
      </c>
      <c r="G768" s="200" t="s">
        <v>4756</v>
      </c>
      <c r="H768" s="200" t="s">
        <v>1834</v>
      </c>
      <c r="I768" s="200" t="s">
        <v>219</v>
      </c>
      <c r="J768" s="200" t="s">
        <v>4880</v>
      </c>
      <c r="K768" s="200" t="s">
        <v>3736</v>
      </c>
      <c r="L768" s="200" t="s">
        <v>1834</v>
      </c>
      <c r="M768" s="200" t="s">
        <v>3736</v>
      </c>
      <c r="N768" s="200" t="s">
        <v>7278</v>
      </c>
      <c r="O768" s="200" t="s">
        <v>5273</v>
      </c>
      <c r="P768" s="200" t="s">
        <v>6342</v>
      </c>
    </row>
    <row r="769" spans="1:16" outlineLevel="1">
      <c r="A769" s="227" t="s">
        <v>2943</v>
      </c>
      <c r="B769" s="235"/>
      <c r="D769" s="219" t="str">
        <f t="shared" si="12"/>
        <v>Штамповка</v>
      </c>
      <c r="G769" s="200" t="s">
        <v>1000</v>
      </c>
      <c r="H769" s="200" t="s">
        <v>3204</v>
      </c>
      <c r="I769" s="200" t="s">
        <v>220</v>
      </c>
      <c r="J769" s="200" t="s">
        <v>4881</v>
      </c>
      <c r="K769" s="200" t="s">
        <v>3737</v>
      </c>
      <c r="L769" s="200" t="s">
        <v>3204</v>
      </c>
      <c r="M769" s="200" t="s">
        <v>3737</v>
      </c>
      <c r="N769" s="200" t="s">
        <v>7279</v>
      </c>
      <c r="O769" s="200" t="s">
        <v>5274</v>
      </c>
      <c r="P769" s="200" t="s">
        <v>6343</v>
      </c>
    </row>
    <row r="770" spans="1:16" outlineLevel="1">
      <c r="A770" s="227" t="s">
        <v>2943</v>
      </c>
      <c r="B770" s="235"/>
      <c r="D770" s="219" t="str">
        <f t="shared" si="12"/>
        <v>Описание оснастки</v>
      </c>
      <c r="G770" s="200" t="s">
        <v>2213</v>
      </c>
      <c r="H770" s="200" t="s">
        <v>3205</v>
      </c>
      <c r="I770" s="200" t="s">
        <v>3907</v>
      </c>
      <c r="J770" s="200" t="s">
        <v>4882</v>
      </c>
      <c r="K770" s="200" t="s">
        <v>3738</v>
      </c>
      <c r="L770" s="200" t="s">
        <v>3205</v>
      </c>
      <c r="M770" s="200" t="s">
        <v>3738</v>
      </c>
      <c r="N770" s="200" t="s">
        <v>7280</v>
      </c>
      <c r="O770" s="200" t="s">
        <v>5739</v>
      </c>
      <c r="P770" s="200" t="s">
        <v>6344</v>
      </c>
    </row>
    <row r="771" spans="1:16" outlineLevel="1">
      <c r="A771" s="227" t="s">
        <v>2943</v>
      </c>
      <c r="B771" s="235"/>
      <c r="D771" s="219" t="str">
        <f t="shared" si="12"/>
        <v>Количество деталей за удар</v>
      </c>
      <c r="G771" s="200" t="s">
        <v>2816</v>
      </c>
      <c r="H771" s="200" t="s">
        <v>4335</v>
      </c>
      <c r="I771" s="200" t="s">
        <v>3908</v>
      </c>
      <c r="J771" s="200" t="s">
        <v>4883</v>
      </c>
      <c r="K771" s="200" t="s">
        <v>3739</v>
      </c>
      <c r="L771" s="200" t="s">
        <v>4335</v>
      </c>
      <c r="M771" s="200" t="s">
        <v>3739</v>
      </c>
      <c r="N771" s="200" t="s">
        <v>7281</v>
      </c>
      <c r="O771" s="200" t="s">
        <v>5740</v>
      </c>
      <c r="P771" s="200" t="s">
        <v>6345</v>
      </c>
    </row>
    <row r="772" spans="1:16" outlineLevel="1">
      <c r="A772" s="227" t="s">
        <v>2943</v>
      </c>
      <c r="B772" s="235"/>
      <c r="D772" s="219" t="str">
        <f t="shared" si="12"/>
        <v>Число операций</v>
      </c>
      <c r="G772" s="200" t="s">
        <v>3992</v>
      </c>
      <c r="H772" s="200" t="s">
        <v>4336</v>
      </c>
      <c r="I772" s="200" t="s">
        <v>3909</v>
      </c>
      <c r="J772" s="200" t="s">
        <v>4884</v>
      </c>
      <c r="K772" s="200" t="s">
        <v>3740</v>
      </c>
      <c r="L772" s="200" t="s">
        <v>4336</v>
      </c>
      <c r="M772" s="200" t="s">
        <v>3740</v>
      </c>
      <c r="N772" s="200" t="s">
        <v>7282</v>
      </c>
      <c r="O772" s="200" t="s">
        <v>5741</v>
      </c>
      <c r="P772" s="200" t="s">
        <v>6346</v>
      </c>
    </row>
    <row r="773" spans="1:16" outlineLevel="1">
      <c r="A773" s="227" t="s">
        <v>2943</v>
      </c>
      <c r="B773" s="235"/>
      <c r="D773" s="219" t="str">
        <f t="shared" si="12"/>
        <v>Количество операций с кулачковым механизмом</v>
      </c>
      <c r="G773" s="200" t="s">
        <v>3994</v>
      </c>
      <c r="H773" s="200" t="s">
        <v>4337</v>
      </c>
      <c r="I773" s="200" t="s">
        <v>3910</v>
      </c>
      <c r="J773" s="200" t="s">
        <v>4885</v>
      </c>
      <c r="K773" s="200" t="s">
        <v>3741</v>
      </c>
      <c r="L773" s="200" t="s">
        <v>4337</v>
      </c>
      <c r="M773" s="200" t="s">
        <v>3741</v>
      </c>
      <c r="N773" s="200" t="s">
        <v>7283</v>
      </c>
      <c r="O773" s="200" t="s">
        <v>5742</v>
      </c>
      <c r="P773" s="200" t="s">
        <v>6347</v>
      </c>
    </row>
    <row r="774" spans="1:16" outlineLevel="1">
      <c r="A774" s="227" t="s">
        <v>2943</v>
      </c>
      <c r="B774" s="235"/>
      <c r="D774" s="219" t="str">
        <f t="shared" si="12"/>
        <v>Ширина рулона</v>
      </c>
      <c r="G774" s="200" t="s">
        <v>1977</v>
      </c>
      <c r="H774" s="200" t="s">
        <v>4338</v>
      </c>
      <c r="I774" s="200" t="s">
        <v>3911</v>
      </c>
      <c r="J774" s="200" t="s">
        <v>4886</v>
      </c>
      <c r="K774" s="200" t="s">
        <v>3742</v>
      </c>
      <c r="L774" s="200" t="s">
        <v>4338</v>
      </c>
      <c r="M774" s="200" t="s">
        <v>3742</v>
      </c>
      <c r="N774" s="200" t="s">
        <v>7284</v>
      </c>
      <c r="O774" s="200" t="s">
        <v>5743</v>
      </c>
      <c r="P774" s="200" t="s">
        <v>4338</v>
      </c>
    </row>
    <row r="775" spans="1:16" outlineLevel="1">
      <c r="A775" s="227" t="s">
        <v>2943</v>
      </c>
      <c r="B775" s="235"/>
      <c r="D775" s="219" t="str">
        <f t="shared" si="12"/>
        <v>Шаг подачи ленты</v>
      </c>
      <c r="G775" s="200" t="s">
        <v>1979</v>
      </c>
      <c r="H775" s="200" t="s">
        <v>4339</v>
      </c>
      <c r="I775" s="200" t="s">
        <v>3912</v>
      </c>
      <c r="J775" s="200" t="s">
        <v>4887</v>
      </c>
      <c r="K775" s="200" t="s">
        <v>3743</v>
      </c>
      <c r="L775" s="200" t="s">
        <v>4339</v>
      </c>
      <c r="M775" s="200" t="s">
        <v>3743</v>
      </c>
      <c r="N775" s="200" t="s">
        <v>7285</v>
      </c>
      <c r="O775" s="200" t="s">
        <v>5744</v>
      </c>
      <c r="P775" s="200" t="s">
        <v>4339</v>
      </c>
    </row>
    <row r="776" spans="1:16" outlineLevel="1">
      <c r="A776" s="227" t="s">
        <v>2943</v>
      </c>
      <c r="B776" s="235"/>
      <c r="D776" s="219" t="str">
        <f t="shared" si="12"/>
        <v>Количество инструментов для нарезания резьбы</v>
      </c>
      <c r="G776" s="200" t="s">
        <v>1982</v>
      </c>
      <c r="H776" s="200" t="s">
        <v>4340</v>
      </c>
      <c r="I776" s="200" t="s">
        <v>3913</v>
      </c>
      <c r="J776" s="200" t="s">
        <v>4888</v>
      </c>
      <c r="K776" s="200" t="s">
        <v>3744</v>
      </c>
      <c r="L776" s="200" t="s">
        <v>4340</v>
      </c>
      <c r="M776" s="200" t="s">
        <v>3744</v>
      </c>
      <c r="N776" s="200" t="s">
        <v>7286</v>
      </c>
      <c r="O776" s="200" t="s">
        <v>5745</v>
      </c>
      <c r="P776" s="200" t="s">
        <v>6348</v>
      </c>
    </row>
    <row r="777" spans="1:16" outlineLevel="1">
      <c r="A777" s="227" t="s">
        <v>2943</v>
      </c>
      <c r="B777" s="235"/>
      <c r="D777" s="219" t="str">
        <f t="shared" si="12"/>
        <v>Количество инструментов обжатия в п/ф</v>
      </c>
      <c r="G777" s="200" t="s">
        <v>1984</v>
      </c>
      <c r="H777" s="200" t="s">
        <v>4341</v>
      </c>
      <c r="I777" s="200" t="s">
        <v>3914</v>
      </c>
      <c r="J777" s="200" t="s">
        <v>4889</v>
      </c>
      <c r="K777" s="200" t="s">
        <v>3745</v>
      </c>
      <c r="L777" s="200" t="s">
        <v>4341</v>
      </c>
      <c r="M777" s="200" t="s">
        <v>3745</v>
      </c>
      <c r="N777" s="200" t="s">
        <v>7287</v>
      </c>
      <c r="O777" s="200" t="s">
        <v>5746</v>
      </c>
      <c r="P777" s="200" t="s">
        <v>6349</v>
      </c>
    </row>
    <row r="778" spans="1:16" outlineLevel="1">
      <c r="A778" s="227" t="s">
        <v>2943</v>
      </c>
      <c r="B778" s="235"/>
      <c r="D778" s="219" t="str">
        <f t="shared" si="12"/>
        <v>Вес пресс-формы в закрытом виде</v>
      </c>
      <c r="G778" s="200" t="s">
        <v>1971</v>
      </c>
      <c r="H778" s="200" t="s">
        <v>531</v>
      </c>
      <c r="I778" s="200" t="s">
        <v>3915</v>
      </c>
      <c r="J778" s="200" t="s">
        <v>889</v>
      </c>
      <c r="K778" s="200" t="s">
        <v>3746</v>
      </c>
      <c r="L778" s="200" t="s">
        <v>531</v>
      </c>
      <c r="M778" s="200" t="s">
        <v>3746</v>
      </c>
      <c r="N778" s="200" t="s">
        <v>7265</v>
      </c>
      <c r="O778" s="200" t="s">
        <v>5747</v>
      </c>
      <c r="P778" s="200" t="s">
        <v>6350</v>
      </c>
    </row>
    <row r="779" spans="1:16" outlineLevel="1">
      <c r="A779" s="227" t="s">
        <v>2943</v>
      </c>
      <c r="B779" s="235"/>
      <c r="D779" s="219" t="str">
        <f t="shared" si="12"/>
        <v>Обработка п/ф</v>
      </c>
      <c r="G779" s="200" t="s">
        <v>3290</v>
      </c>
      <c r="H779" s="200" t="s">
        <v>532</v>
      </c>
      <c r="I779" s="200" t="s">
        <v>207</v>
      </c>
      <c r="J779" s="200" t="s">
        <v>890</v>
      </c>
      <c r="K779" s="200" t="s">
        <v>3695</v>
      </c>
      <c r="L779" s="200" t="s">
        <v>532</v>
      </c>
      <c r="M779" s="200" t="s">
        <v>3695</v>
      </c>
      <c r="N779" s="200" t="s">
        <v>7266</v>
      </c>
      <c r="O779" s="200" t="s">
        <v>5727</v>
      </c>
      <c r="P779" s="200" t="s">
        <v>6329</v>
      </c>
    </row>
    <row r="780" spans="1:16" outlineLevel="1">
      <c r="A780" s="227" t="s">
        <v>2943</v>
      </c>
      <c r="B780" s="235"/>
      <c r="D780" s="219" t="str">
        <f t="shared" si="12"/>
        <v>Габаритные размеры п/ф в закрытом виде</v>
      </c>
      <c r="G780" s="200" t="s">
        <v>4755</v>
      </c>
      <c r="H780" s="200" t="s">
        <v>533</v>
      </c>
      <c r="I780" s="200" t="s">
        <v>4389</v>
      </c>
      <c r="J780" s="200" t="s">
        <v>891</v>
      </c>
      <c r="K780" s="200" t="s">
        <v>3747</v>
      </c>
      <c r="L780" s="200" t="s">
        <v>533</v>
      </c>
      <c r="M780" s="200" t="s">
        <v>3747</v>
      </c>
      <c r="N780" s="200" t="s">
        <v>7267</v>
      </c>
      <c r="O780" s="200" t="s">
        <v>5275</v>
      </c>
      <c r="P780" s="200" t="s">
        <v>6351</v>
      </c>
    </row>
    <row r="781" spans="1:16" outlineLevel="1">
      <c r="A781" s="227" t="s">
        <v>2943</v>
      </c>
      <c r="B781" s="235"/>
      <c r="D781" s="219" t="str">
        <f t="shared" si="12"/>
        <v>Не стирать информацию, указанную ниже</v>
      </c>
      <c r="G781" s="200" t="s">
        <v>2571</v>
      </c>
      <c r="H781" s="200" t="s">
        <v>2007</v>
      </c>
      <c r="I781" s="200" t="s">
        <v>4390</v>
      </c>
      <c r="J781" s="200" t="s">
        <v>4890</v>
      </c>
      <c r="K781" s="200" t="s">
        <v>3748</v>
      </c>
      <c r="L781" s="200" t="s">
        <v>4913</v>
      </c>
      <c r="M781" s="200" t="s">
        <v>3748</v>
      </c>
      <c r="N781" s="200" t="s">
        <v>7288</v>
      </c>
      <c r="O781" s="200" t="s">
        <v>5276</v>
      </c>
      <c r="P781" s="200" t="s">
        <v>6352</v>
      </c>
    </row>
    <row r="782" spans="1:16" outlineLevel="1">
      <c r="A782" s="227" t="s">
        <v>2943</v>
      </c>
      <c r="B782" s="235"/>
      <c r="D782" s="219" t="str">
        <f t="shared" si="12"/>
        <v>Выбор</v>
      </c>
      <c r="G782" s="205" t="s">
        <v>654</v>
      </c>
      <c r="H782" s="205" t="s">
        <v>3876</v>
      </c>
      <c r="I782" s="205" t="s">
        <v>4391</v>
      </c>
      <c r="J782" s="205" t="s">
        <v>337</v>
      </c>
      <c r="K782" s="205" t="s">
        <v>1898</v>
      </c>
      <c r="L782" s="205" t="s">
        <v>3876</v>
      </c>
      <c r="M782" s="205" t="s">
        <v>1898</v>
      </c>
      <c r="N782" s="205" t="s">
        <v>6588</v>
      </c>
      <c r="O782" s="205" t="s">
        <v>3876</v>
      </c>
      <c r="P782" s="205" t="s">
        <v>5835</v>
      </c>
    </row>
    <row r="783" spans="1:16" outlineLevel="1">
      <c r="A783" s="227" t="s">
        <v>2943</v>
      </c>
      <c r="B783" s="235"/>
      <c r="D783" s="219" t="str">
        <f t="shared" si="12"/>
        <v>Горячие каналы + сопло прямого впрыска</v>
      </c>
      <c r="G783" s="205" t="s">
        <v>2572</v>
      </c>
      <c r="H783" s="205" t="s">
        <v>2008</v>
      </c>
      <c r="I783" s="205" t="s">
        <v>2520</v>
      </c>
      <c r="J783" s="205" t="s">
        <v>4891</v>
      </c>
      <c r="K783" s="205" t="s">
        <v>3749</v>
      </c>
      <c r="L783" s="205" t="s">
        <v>2008</v>
      </c>
      <c r="M783" s="205" t="s">
        <v>3749</v>
      </c>
      <c r="N783" s="205" t="s">
        <v>7289</v>
      </c>
      <c r="O783" s="205" t="s">
        <v>2008</v>
      </c>
      <c r="P783" s="205" t="s">
        <v>2008</v>
      </c>
    </row>
    <row r="784" spans="1:16" outlineLevel="1">
      <c r="A784" s="227" t="s">
        <v>2943</v>
      </c>
      <c r="B784" s="235"/>
      <c r="D784" s="219" t="str">
        <f t="shared" si="12"/>
        <v>Горячие каналы + сопло с заслоном</v>
      </c>
      <c r="G784" s="205" t="s">
        <v>2574</v>
      </c>
      <c r="H784" s="205" t="s">
        <v>2009</v>
      </c>
      <c r="I784" s="205" t="s">
        <v>2521</v>
      </c>
      <c r="J784" s="205" t="s">
        <v>4892</v>
      </c>
      <c r="K784" s="205" t="s">
        <v>3750</v>
      </c>
      <c r="L784" s="205" t="s">
        <v>2009</v>
      </c>
      <c r="M784" s="205" t="s">
        <v>3750</v>
      </c>
      <c r="N784" s="205" t="s">
        <v>7290</v>
      </c>
      <c r="O784" s="205" t="s">
        <v>2009</v>
      </c>
      <c r="P784" s="205" t="s">
        <v>2009</v>
      </c>
    </row>
    <row r="785" spans="1:16" outlineLevel="1">
      <c r="A785" s="227" t="s">
        <v>2943</v>
      </c>
      <c r="B785" s="235"/>
      <c r="D785" s="219" t="str">
        <f t="shared" si="12"/>
        <v>Холодные каналы</v>
      </c>
      <c r="G785" s="205" t="s">
        <v>2342</v>
      </c>
      <c r="H785" s="205" t="s">
        <v>2010</v>
      </c>
      <c r="I785" s="205" t="s">
        <v>2522</v>
      </c>
      <c r="J785" s="205" t="s">
        <v>4893</v>
      </c>
      <c r="K785" s="205" t="s">
        <v>3751</v>
      </c>
      <c r="L785" s="205" t="s">
        <v>2010</v>
      </c>
      <c r="M785" s="205" t="s">
        <v>398</v>
      </c>
      <c r="N785" s="205" t="s">
        <v>7291</v>
      </c>
      <c r="O785" s="205" t="s">
        <v>2010</v>
      </c>
      <c r="P785" s="205" t="s">
        <v>2010</v>
      </c>
    </row>
    <row r="786" spans="1:16" outlineLevel="1">
      <c r="A786" s="227" t="s">
        <v>2943</v>
      </c>
      <c r="B786" s="235"/>
      <c r="D786" s="219" t="str">
        <f t="shared" si="12"/>
        <v>Литье(3 пластины)</v>
      </c>
      <c r="G786" s="205" t="s">
        <v>2345</v>
      </c>
      <c r="H786" s="205" t="s">
        <v>2011</v>
      </c>
      <c r="I786" s="205" t="s">
        <v>2523</v>
      </c>
      <c r="J786" s="205" t="s">
        <v>4894</v>
      </c>
      <c r="K786" s="205" t="s">
        <v>3752</v>
      </c>
      <c r="L786" s="205" t="s">
        <v>2011</v>
      </c>
      <c r="M786" s="205" t="s">
        <v>3752</v>
      </c>
      <c r="N786" s="205" t="s">
        <v>7292</v>
      </c>
      <c r="O786" s="205" t="s">
        <v>2011</v>
      </c>
      <c r="P786" s="205" t="s">
        <v>6353</v>
      </c>
    </row>
    <row r="787" spans="1:16" outlineLevel="1">
      <c r="A787" s="227" t="s">
        <v>2943</v>
      </c>
      <c r="B787" s="235"/>
      <c r="D787" s="219" t="str">
        <f t="shared" si="12"/>
        <v>Другие типы</v>
      </c>
      <c r="G787" s="205" t="s">
        <v>4312</v>
      </c>
      <c r="H787" s="205" t="s">
        <v>2012</v>
      </c>
      <c r="I787" s="205" t="s">
        <v>2524</v>
      </c>
      <c r="J787" s="205" t="s">
        <v>4895</v>
      </c>
      <c r="K787" s="205" t="s">
        <v>3753</v>
      </c>
      <c r="L787" s="205" t="s">
        <v>2012</v>
      </c>
      <c r="M787" s="205" t="s">
        <v>3753</v>
      </c>
      <c r="N787" s="205" t="s">
        <v>7293</v>
      </c>
      <c r="O787" s="205" t="s">
        <v>2012</v>
      </c>
      <c r="P787" s="205" t="s">
        <v>6354</v>
      </c>
    </row>
    <row r="788" spans="1:16" outlineLevel="1">
      <c r="A788" s="227" t="s">
        <v>2943</v>
      </c>
      <c r="B788" s="235"/>
      <c r="D788" s="219" t="str">
        <f t="shared" si="12"/>
        <v>Выбор</v>
      </c>
      <c r="G788" s="205" t="s">
        <v>654</v>
      </c>
      <c r="H788" s="205" t="s">
        <v>3876</v>
      </c>
      <c r="I788" s="205" t="s">
        <v>4391</v>
      </c>
      <c r="J788" s="205" t="s">
        <v>337</v>
      </c>
      <c r="K788" s="205" t="s">
        <v>3754</v>
      </c>
      <c r="L788" s="205" t="s">
        <v>3876</v>
      </c>
      <c r="M788" s="205" t="s">
        <v>3754</v>
      </c>
      <c r="N788" s="205" t="s">
        <v>6588</v>
      </c>
      <c r="O788" s="205" t="s">
        <v>3876</v>
      </c>
      <c r="P788" s="205" t="s">
        <v>6355</v>
      </c>
    </row>
    <row r="789" spans="1:16" outlineLevel="1">
      <c r="A789" s="227" t="s">
        <v>2943</v>
      </c>
      <c r="B789" s="235"/>
      <c r="D789" s="219" t="str">
        <f t="shared" si="12"/>
        <v>1 шаг</v>
      </c>
      <c r="G789" s="205" t="s">
        <v>4472</v>
      </c>
      <c r="H789" s="205" t="s">
        <v>1835</v>
      </c>
      <c r="I789" s="205" t="s">
        <v>2525</v>
      </c>
      <c r="J789" s="205" t="s">
        <v>4896</v>
      </c>
      <c r="K789" s="205" t="s">
        <v>3755</v>
      </c>
      <c r="L789" s="205" t="s">
        <v>1835</v>
      </c>
      <c r="M789" s="205" t="s">
        <v>3755</v>
      </c>
      <c r="N789" s="205" t="s">
        <v>7294</v>
      </c>
      <c r="O789" s="205" t="s">
        <v>1835</v>
      </c>
      <c r="P789" s="205" t="s">
        <v>1835</v>
      </c>
    </row>
    <row r="790" spans="1:16" outlineLevel="1">
      <c r="A790" s="227" t="s">
        <v>2943</v>
      </c>
      <c r="B790" s="235"/>
      <c r="D790" s="219" t="str">
        <f t="shared" si="12"/>
        <v>2 шага</v>
      </c>
      <c r="G790" s="205" t="s">
        <v>2575</v>
      </c>
      <c r="H790" s="205" t="s">
        <v>2650</v>
      </c>
      <c r="I790" s="205" t="s">
        <v>2526</v>
      </c>
      <c r="J790" s="205" t="s">
        <v>4897</v>
      </c>
      <c r="K790" s="205" t="s">
        <v>3756</v>
      </c>
      <c r="L790" s="205" t="s">
        <v>2650</v>
      </c>
      <c r="M790" s="205" t="s">
        <v>3756</v>
      </c>
      <c r="N790" s="205" t="s">
        <v>7295</v>
      </c>
      <c r="O790" s="205" t="s">
        <v>2650</v>
      </c>
      <c r="P790" s="205" t="s">
        <v>2650</v>
      </c>
    </row>
    <row r="791" spans="1:16" outlineLevel="1">
      <c r="A791" s="227" t="s">
        <v>2943</v>
      </c>
      <c r="B791" s="235"/>
      <c r="D791" s="219" t="str">
        <f t="shared" si="12"/>
        <v>3 шага или с отладкой</v>
      </c>
      <c r="G791" s="205" t="s">
        <v>2343</v>
      </c>
      <c r="H791" s="205" t="s">
        <v>344</v>
      </c>
      <c r="I791" s="205" t="s">
        <v>2527</v>
      </c>
      <c r="J791" s="205" t="s">
        <v>4898</v>
      </c>
      <c r="K791" s="205" t="s">
        <v>3757</v>
      </c>
      <c r="L791" s="205" t="s">
        <v>344</v>
      </c>
      <c r="M791" s="205" t="s">
        <v>3757</v>
      </c>
      <c r="N791" s="205" t="s">
        <v>7296</v>
      </c>
      <c r="O791" s="205" t="s">
        <v>344</v>
      </c>
      <c r="P791" s="205" t="s">
        <v>344</v>
      </c>
    </row>
    <row r="792" spans="1:16" outlineLevel="1">
      <c r="A792" s="227" t="s">
        <v>2943</v>
      </c>
      <c r="B792" s="235"/>
      <c r="D792" s="219" t="str">
        <f t="shared" si="12"/>
        <v>"Техническое" зернение (тип эрозии)</v>
      </c>
      <c r="G792" s="205" t="s">
        <v>2346</v>
      </c>
      <c r="H792" s="205" t="s">
        <v>345</v>
      </c>
      <c r="I792" s="205" t="s">
        <v>2528</v>
      </c>
      <c r="J792" s="205" t="s">
        <v>4899</v>
      </c>
      <c r="K792" s="205" t="s">
        <v>3758</v>
      </c>
      <c r="L792" s="205" t="s">
        <v>345</v>
      </c>
      <c r="M792" s="205" t="s">
        <v>3758</v>
      </c>
      <c r="N792" s="205" t="s">
        <v>7297</v>
      </c>
      <c r="O792" s="205" t="s">
        <v>345</v>
      </c>
      <c r="P792" s="205" t="s">
        <v>6356</v>
      </c>
    </row>
    <row r="793" spans="1:16" outlineLevel="1">
      <c r="A793" s="227" t="s">
        <v>2943</v>
      </c>
      <c r="B793" s="235"/>
      <c r="D793" s="219" t="str">
        <f t="shared" si="12"/>
        <v>Геометрическое зернение</v>
      </c>
      <c r="G793" s="205" t="s">
        <v>2347</v>
      </c>
      <c r="H793" s="205" t="s">
        <v>1012</v>
      </c>
      <c r="I793" s="205" t="s">
        <v>2529</v>
      </c>
      <c r="J793" s="205" t="s">
        <v>4900</v>
      </c>
      <c r="K793" s="205" t="s">
        <v>3759</v>
      </c>
      <c r="L793" s="205" t="s">
        <v>1012</v>
      </c>
      <c r="M793" s="205" t="s">
        <v>3759</v>
      </c>
      <c r="N793" s="205" t="s">
        <v>7298</v>
      </c>
      <c r="O793" s="205" t="s">
        <v>1012</v>
      </c>
      <c r="P793" s="205" t="s">
        <v>6357</v>
      </c>
    </row>
    <row r="794" spans="1:16" outlineLevel="1">
      <c r="A794" s="227" t="s">
        <v>2943</v>
      </c>
      <c r="B794" s="235"/>
      <c r="D794" s="219" t="str">
        <f t="shared" si="12"/>
        <v>Выбор</v>
      </c>
      <c r="G794" s="205" t="s">
        <v>654</v>
      </c>
      <c r="H794" s="205" t="s">
        <v>3876</v>
      </c>
      <c r="I794" s="205" t="s">
        <v>4391</v>
      </c>
      <c r="J794" s="205" t="s">
        <v>337</v>
      </c>
      <c r="K794" s="205" t="s">
        <v>3754</v>
      </c>
      <c r="L794" s="205" t="s">
        <v>3876</v>
      </c>
      <c r="M794" s="205" t="s">
        <v>3754</v>
      </c>
      <c r="N794" s="205" t="s">
        <v>6588</v>
      </c>
      <c r="O794" s="205" t="s">
        <v>3876</v>
      </c>
      <c r="P794" s="205" t="s">
        <v>6358</v>
      </c>
    </row>
    <row r="795" spans="1:16" outlineLevel="1">
      <c r="A795" s="227" t="s">
        <v>2943</v>
      </c>
      <c r="B795" s="235"/>
      <c r="D795" s="219" t="str">
        <f t="shared" si="12"/>
        <v>Прогрессивный</v>
      </c>
      <c r="G795" s="205" t="s">
        <v>2573</v>
      </c>
      <c r="H795" s="205" t="s">
        <v>3219</v>
      </c>
      <c r="I795" s="205" t="s">
        <v>2530</v>
      </c>
      <c r="J795" s="205" t="s">
        <v>4901</v>
      </c>
      <c r="K795" s="205" t="s">
        <v>1157</v>
      </c>
      <c r="L795" s="205" t="s">
        <v>3219</v>
      </c>
      <c r="M795" s="205" t="s">
        <v>1157</v>
      </c>
      <c r="N795" s="205" t="s">
        <v>6984</v>
      </c>
      <c r="O795" s="205" t="s">
        <v>3219</v>
      </c>
      <c r="P795" s="205" t="s">
        <v>6359</v>
      </c>
    </row>
    <row r="796" spans="1:16" outlineLevel="1">
      <c r="A796" s="227" t="s">
        <v>2943</v>
      </c>
      <c r="B796" s="235"/>
      <c r="D796" s="219" t="str">
        <f t="shared" si="12"/>
        <v>Трансфертный</v>
      </c>
      <c r="G796" s="205" t="s">
        <v>2229</v>
      </c>
      <c r="H796" s="205" t="s">
        <v>2229</v>
      </c>
      <c r="I796" s="205" t="s">
        <v>2531</v>
      </c>
      <c r="J796" s="205" t="s">
        <v>4902</v>
      </c>
      <c r="K796" s="205" t="s">
        <v>2229</v>
      </c>
      <c r="L796" s="205" t="s">
        <v>2229</v>
      </c>
      <c r="M796" s="205" t="s">
        <v>2229</v>
      </c>
      <c r="N796" s="205" t="s">
        <v>6986</v>
      </c>
      <c r="O796" s="205" t="s">
        <v>2229</v>
      </c>
      <c r="P796" s="205" t="s">
        <v>2229</v>
      </c>
    </row>
    <row r="797" spans="1:16" outlineLevel="1">
      <c r="A797" s="227" t="s">
        <v>2943</v>
      </c>
      <c r="B797" s="235"/>
      <c r="D797" s="219" t="str">
        <f t="shared" si="12"/>
        <v>Тандем</v>
      </c>
      <c r="G797" s="205" t="s">
        <v>2344</v>
      </c>
      <c r="H797" s="205" t="s">
        <v>2344</v>
      </c>
      <c r="I797" s="205" t="s">
        <v>2344</v>
      </c>
      <c r="J797" s="205" t="s">
        <v>4903</v>
      </c>
      <c r="K797" s="205" t="s">
        <v>2344</v>
      </c>
      <c r="L797" s="205" t="s">
        <v>2344</v>
      </c>
      <c r="M797" s="205" t="s">
        <v>2344</v>
      </c>
      <c r="N797" s="205" t="s">
        <v>6985</v>
      </c>
      <c r="O797" s="205" t="s">
        <v>2344</v>
      </c>
      <c r="P797" s="205" t="s">
        <v>2344</v>
      </c>
    </row>
    <row r="798" spans="1:16" outlineLevel="1">
      <c r="A798" s="227" t="s">
        <v>2943</v>
      </c>
      <c r="B798" s="235"/>
      <c r="D798" s="219" t="str">
        <f t="shared" si="12"/>
        <v>Другое</v>
      </c>
      <c r="G798" s="205" t="s">
        <v>4312</v>
      </c>
      <c r="H798" s="205" t="s">
        <v>2012</v>
      </c>
      <c r="I798" s="205" t="s">
        <v>2524</v>
      </c>
      <c r="J798" s="205" t="s">
        <v>4904</v>
      </c>
      <c r="K798" s="205" t="s">
        <v>3753</v>
      </c>
      <c r="L798" s="205" t="s">
        <v>2012</v>
      </c>
      <c r="M798" s="205" t="s">
        <v>3753</v>
      </c>
      <c r="N798" s="205" t="s">
        <v>7293</v>
      </c>
      <c r="O798" s="205" t="s">
        <v>2012</v>
      </c>
      <c r="P798" s="205" t="s">
        <v>6354</v>
      </c>
    </row>
    <row r="799" spans="1:16" outlineLevel="1">
      <c r="A799" s="227" t="s">
        <v>2943</v>
      </c>
      <c r="B799" s="235"/>
      <c r="D799" s="219" t="str">
        <f t="shared" si="12"/>
        <v>Металлическое литье</v>
      </c>
      <c r="G799" s="200" t="s">
        <v>2209</v>
      </c>
      <c r="H799" s="200" t="s">
        <v>3242</v>
      </c>
      <c r="I799" s="200" t="s">
        <v>2532</v>
      </c>
      <c r="J799" s="200" t="s">
        <v>4905</v>
      </c>
      <c r="K799" s="200" t="s">
        <v>1158</v>
      </c>
      <c r="L799" s="200" t="s">
        <v>3242</v>
      </c>
      <c r="M799" s="200" t="s">
        <v>1158</v>
      </c>
      <c r="N799" s="200" t="s">
        <v>7299</v>
      </c>
      <c r="O799" s="200" t="s">
        <v>5277</v>
      </c>
      <c r="P799" s="200" t="s">
        <v>6360</v>
      </c>
    </row>
    <row r="800" spans="1:16" outlineLevel="1">
      <c r="A800" s="227" t="s">
        <v>2943</v>
      </c>
      <c r="B800" s="235"/>
      <c r="D800" s="219" t="str">
        <f t="shared" ref="D800:D863" si="13">INDEX(G800:Q800,,$F$2)</f>
        <v>Описание деталей пресс-формы</v>
      </c>
      <c r="G800" s="200" t="s">
        <v>2210</v>
      </c>
      <c r="H800" s="200" t="s">
        <v>3575</v>
      </c>
      <c r="I800" s="200" t="s">
        <v>2533</v>
      </c>
      <c r="J800" s="200" t="s">
        <v>4906</v>
      </c>
      <c r="K800" s="200" t="s">
        <v>1159</v>
      </c>
      <c r="L800" s="200" t="s">
        <v>3575</v>
      </c>
      <c r="M800" s="200" t="s">
        <v>1159</v>
      </c>
      <c r="N800" s="200" t="s">
        <v>7300</v>
      </c>
      <c r="O800" s="200" t="s">
        <v>3575</v>
      </c>
      <c r="P800" s="200" t="s">
        <v>1159</v>
      </c>
    </row>
    <row r="801" spans="1:16" outlineLevel="1">
      <c r="A801" s="227" t="s">
        <v>2943</v>
      </c>
      <c r="B801" s="235"/>
      <c r="D801" s="219" t="str">
        <f t="shared" si="13"/>
        <v>Количество гнезд</v>
      </c>
      <c r="G801" s="204" t="s">
        <v>2211</v>
      </c>
      <c r="H801" s="204" t="s">
        <v>593</v>
      </c>
      <c r="I801" s="204" t="s">
        <v>2043</v>
      </c>
      <c r="J801" s="204" t="s">
        <v>4907</v>
      </c>
      <c r="K801" s="204" t="s">
        <v>3686</v>
      </c>
      <c r="L801" s="204" t="s">
        <v>593</v>
      </c>
      <c r="M801" s="204" t="s">
        <v>3686</v>
      </c>
      <c r="N801" s="204" t="s">
        <v>7257</v>
      </c>
      <c r="O801" s="204" t="s">
        <v>593</v>
      </c>
      <c r="P801" s="204" t="s">
        <v>3686</v>
      </c>
    </row>
    <row r="802" spans="1:16" outlineLevel="1">
      <c r="A802" s="227" t="s">
        <v>2943</v>
      </c>
      <c r="B802" s="235"/>
      <c r="D802" s="219" t="str">
        <f t="shared" si="13"/>
        <v>Количество направляющих</v>
      </c>
      <c r="G802" s="204" t="s">
        <v>2214</v>
      </c>
      <c r="H802" s="204" t="s">
        <v>594</v>
      </c>
      <c r="I802" s="204" t="s">
        <v>199</v>
      </c>
      <c r="J802" s="204" t="s">
        <v>3671</v>
      </c>
      <c r="K802" s="204" t="s">
        <v>3687</v>
      </c>
      <c r="L802" s="204" t="s">
        <v>594</v>
      </c>
      <c r="M802" s="204" t="s">
        <v>3687</v>
      </c>
      <c r="N802" s="204" t="s">
        <v>7258</v>
      </c>
      <c r="O802" s="204" t="s">
        <v>594</v>
      </c>
      <c r="P802" s="204" t="s">
        <v>594</v>
      </c>
    </row>
    <row r="803" spans="1:16" outlineLevel="1">
      <c r="A803" s="227" t="s">
        <v>2943</v>
      </c>
      <c r="B803" s="235"/>
      <c r="D803" s="219" t="str">
        <f t="shared" si="13"/>
        <v>Количество пальцев в п/ф</v>
      </c>
      <c r="G803" s="204" t="s">
        <v>1070</v>
      </c>
      <c r="H803" s="204" t="s">
        <v>595</v>
      </c>
      <c r="I803" s="204" t="s">
        <v>200</v>
      </c>
      <c r="J803" s="204" t="s">
        <v>138</v>
      </c>
      <c r="K803" s="204" t="s">
        <v>1160</v>
      </c>
      <c r="L803" s="204" t="s">
        <v>595</v>
      </c>
      <c r="M803" s="204" t="s">
        <v>1160</v>
      </c>
      <c r="N803" s="204" t="s">
        <v>7259</v>
      </c>
      <c r="O803" s="204" t="s">
        <v>595</v>
      </c>
      <c r="P803" s="204" t="s">
        <v>595</v>
      </c>
    </row>
    <row r="804" spans="1:16" outlineLevel="1">
      <c r="A804" s="227" t="s">
        <v>2943</v>
      </c>
      <c r="B804" s="235"/>
      <c r="D804" s="219" t="str">
        <f t="shared" si="13"/>
        <v>Тип процесса</v>
      </c>
      <c r="G804" s="204" t="s">
        <v>1073</v>
      </c>
      <c r="H804" s="204" t="s">
        <v>3243</v>
      </c>
      <c r="I804" s="204" t="s">
        <v>2534</v>
      </c>
      <c r="J804" s="204" t="s">
        <v>830</v>
      </c>
      <c r="K804" s="204" t="s">
        <v>1161</v>
      </c>
      <c r="L804" s="204" t="s">
        <v>3243</v>
      </c>
      <c r="M804" s="204" t="s">
        <v>1161</v>
      </c>
      <c r="N804" s="204" t="s">
        <v>7301</v>
      </c>
      <c r="O804" s="204" t="s">
        <v>3243</v>
      </c>
      <c r="P804" s="204" t="s">
        <v>6361</v>
      </c>
    </row>
    <row r="805" spans="1:16" outlineLevel="1">
      <c r="A805" s="227" t="s">
        <v>2943</v>
      </c>
      <c r="B805" s="235"/>
      <c r="D805" s="219" t="str">
        <f t="shared" si="13"/>
        <v>Количество каналов впрыска</v>
      </c>
      <c r="G805" s="204" t="s">
        <v>2814</v>
      </c>
      <c r="H805" s="204" t="s">
        <v>1761</v>
      </c>
      <c r="I805" s="204" t="s">
        <v>2535</v>
      </c>
      <c r="J805" s="204" t="s">
        <v>3672</v>
      </c>
      <c r="K805" s="204" t="s">
        <v>1162</v>
      </c>
      <c r="L805" s="204" t="s">
        <v>1761</v>
      </c>
      <c r="M805" s="204" t="s">
        <v>1162</v>
      </c>
      <c r="N805" s="204" t="s">
        <v>7302</v>
      </c>
      <c r="O805" s="204" t="s">
        <v>1761</v>
      </c>
      <c r="P805" s="204" t="s">
        <v>6362</v>
      </c>
    </row>
    <row r="806" spans="1:16" outlineLevel="1">
      <c r="A806" s="227" t="s">
        <v>2943</v>
      </c>
      <c r="B806" s="235"/>
      <c r="D806" s="219" t="str">
        <f t="shared" si="13"/>
        <v>Детали со стержнем/количество стержней</v>
      </c>
      <c r="G806" s="204" t="s">
        <v>1390</v>
      </c>
      <c r="H806" s="204" t="s">
        <v>1430</v>
      </c>
      <c r="I806" s="204" t="s">
        <v>2536</v>
      </c>
      <c r="J806" s="204" t="s">
        <v>3673</v>
      </c>
      <c r="K806" s="204" t="s">
        <v>1163</v>
      </c>
      <c r="L806" s="204" t="s">
        <v>1430</v>
      </c>
      <c r="M806" s="204" t="s">
        <v>1163</v>
      </c>
      <c r="N806" s="204" t="s">
        <v>7303</v>
      </c>
      <c r="O806" s="204" t="s">
        <v>1430</v>
      </c>
      <c r="P806" s="204" t="s">
        <v>1430</v>
      </c>
    </row>
    <row r="807" spans="1:16" outlineLevel="1">
      <c r="A807" s="227" t="s">
        <v>2943</v>
      </c>
      <c r="B807" s="235"/>
      <c r="D807" s="219" t="str">
        <f t="shared" si="13"/>
        <v>Тип стержня</v>
      </c>
      <c r="G807" s="204" t="s">
        <v>764</v>
      </c>
      <c r="H807" s="204" t="s">
        <v>1431</v>
      </c>
      <c r="I807" s="204" t="s">
        <v>2537</v>
      </c>
      <c r="J807" s="204" t="s">
        <v>3674</v>
      </c>
      <c r="K807" s="204" t="s">
        <v>1164</v>
      </c>
      <c r="L807" s="204" t="s">
        <v>1431</v>
      </c>
      <c r="M807" s="204" t="s">
        <v>1164</v>
      </c>
      <c r="N807" s="204" t="s">
        <v>7304</v>
      </c>
      <c r="O807" s="204" t="s">
        <v>1431</v>
      </c>
      <c r="P807" s="204" t="s">
        <v>1431</v>
      </c>
    </row>
    <row r="808" spans="1:16" outlineLevel="1">
      <c r="A808" s="227" t="s">
        <v>2943</v>
      </c>
      <c r="B808" s="235"/>
      <c r="D808" s="219" t="str">
        <f t="shared" si="13"/>
        <v>Количество отверстий для стальных стержней</v>
      </c>
      <c r="G808" s="204" t="s">
        <v>3288</v>
      </c>
      <c r="H808" s="204" t="s">
        <v>1432</v>
      </c>
      <c r="I808" s="204" t="s">
        <v>2538</v>
      </c>
      <c r="J808" s="204" t="s">
        <v>3675</v>
      </c>
      <c r="K808" s="204" t="s">
        <v>1165</v>
      </c>
      <c r="L808" s="204" t="s">
        <v>1432</v>
      </c>
      <c r="M808" s="204" t="s">
        <v>1165</v>
      </c>
      <c r="N808" s="204" t="s">
        <v>5070</v>
      </c>
      <c r="O808" s="204" t="s">
        <v>1432</v>
      </c>
      <c r="P808" s="204" t="s">
        <v>1432</v>
      </c>
    </row>
    <row r="809" spans="1:16" outlineLevel="1">
      <c r="A809" s="227" t="s">
        <v>2943</v>
      </c>
      <c r="B809" s="235"/>
      <c r="D809" s="219" t="str">
        <f t="shared" si="13"/>
        <v>Процесс инфильтрации</v>
      </c>
      <c r="G809" s="204" t="s">
        <v>1969</v>
      </c>
      <c r="H809" s="204" t="s">
        <v>1969</v>
      </c>
      <c r="I809" s="204" t="s">
        <v>2539</v>
      </c>
      <c r="J809" s="204" t="s">
        <v>3676</v>
      </c>
      <c r="K809" s="204" t="s">
        <v>1166</v>
      </c>
      <c r="L809" s="204" t="s">
        <v>1969</v>
      </c>
      <c r="M809" s="204" t="s">
        <v>1166</v>
      </c>
      <c r="N809" s="204" t="s">
        <v>7305</v>
      </c>
      <c r="O809" s="204" t="s">
        <v>1969</v>
      </c>
      <c r="P809" s="204" t="s">
        <v>6363</v>
      </c>
    </row>
    <row r="810" spans="1:16" outlineLevel="1">
      <c r="A810" s="227" t="s">
        <v>2943</v>
      </c>
      <c r="B810" s="235"/>
      <c r="D810" s="219" t="str">
        <f t="shared" si="13"/>
        <v>Материал гнезд п/ф</v>
      </c>
      <c r="G810" s="204" t="s">
        <v>1972</v>
      </c>
      <c r="H810" s="204" t="s">
        <v>1433</v>
      </c>
      <c r="I810" s="204" t="s">
        <v>2540</v>
      </c>
      <c r="J810" s="204" t="s">
        <v>3677</v>
      </c>
      <c r="K810" s="204" t="s">
        <v>1167</v>
      </c>
      <c r="L810" s="204" t="s">
        <v>1433</v>
      </c>
      <c r="M810" s="204" t="s">
        <v>1167</v>
      </c>
      <c r="N810" s="204" t="s">
        <v>7306</v>
      </c>
      <c r="O810" s="204" t="s">
        <v>1433</v>
      </c>
      <c r="P810" s="204" t="s">
        <v>6364</v>
      </c>
    </row>
    <row r="811" spans="1:16" outlineLevel="1">
      <c r="A811" s="227" t="s">
        <v>2943</v>
      </c>
      <c r="B811" s="235"/>
      <c r="D811" s="219" t="str">
        <f t="shared" si="13"/>
        <v>Модельная плита</v>
      </c>
      <c r="G811" s="204" t="s">
        <v>1974</v>
      </c>
      <c r="H811" s="204" t="s">
        <v>1434</v>
      </c>
      <c r="I811" s="204" t="s">
        <v>2541</v>
      </c>
      <c r="J811" s="204" t="s">
        <v>3678</v>
      </c>
      <c r="K811" s="204" t="s">
        <v>1168</v>
      </c>
      <c r="L811" s="204" t="s">
        <v>1434</v>
      </c>
      <c r="M811" s="204" t="s">
        <v>1168</v>
      </c>
      <c r="N811" s="204" t="s">
        <v>7307</v>
      </c>
      <c r="O811" s="204" t="s">
        <v>1434</v>
      </c>
      <c r="P811" s="204" t="s">
        <v>1168</v>
      </c>
    </row>
    <row r="812" spans="1:16" outlineLevel="1">
      <c r="A812" s="227" t="s">
        <v>2943</v>
      </c>
      <c r="B812" s="235"/>
      <c r="D812" s="219" t="str">
        <f t="shared" si="13"/>
        <v>Специфическая обработка п/ф</v>
      </c>
      <c r="G812" s="204" t="s">
        <v>4307</v>
      </c>
      <c r="H812" s="204" t="s">
        <v>1435</v>
      </c>
      <c r="I812" s="204" t="s">
        <v>2542</v>
      </c>
      <c r="J812" s="204" t="s">
        <v>3679</v>
      </c>
      <c r="K812" s="204" t="s">
        <v>3695</v>
      </c>
      <c r="L812" s="204" t="s">
        <v>1435</v>
      </c>
      <c r="M812" s="204" t="s">
        <v>3695</v>
      </c>
      <c r="N812" s="204" t="s">
        <v>7308</v>
      </c>
      <c r="O812" s="204" t="s">
        <v>1435</v>
      </c>
      <c r="P812" s="204" t="s">
        <v>6329</v>
      </c>
    </row>
    <row r="813" spans="1:16" outlineLevel="1">
      <c r="A813" s="227" t="s">
        <v>2943</v>
      </c>
      <c r="B813" s="235"/>
      <c r="D813" s="219" t="str">
        <f t="shared" si="13"/>
        <v>Вес п/ф в закрытом виде</v>
      </c>
      <c r="G813" s="205" t="s">
        <v>1971</v>
      </c>
      <c r="H813" s="205" t="s">
        <v>531</v>
      </c>
      <c r="I813" s="205" t="s">
        <v>3915</v>
      </c>
      <c r="J813" s="205" t="s">
        <v>3680</v>
      </c>
      <c r="K813" s="205" t="s">
        <v>3694</v>
      </c>
      <c r="L813" s="205" t="s">
        <v>531</v>
      </c>
      <c r="M813" s="205" t="s">
        <v>3694</v>
      </c>
      <c r="N813" s="205" t="s">
        <v>7265</v>
      </c>
      <c r="O813" s="205" t="s">
        <v>531</v>
      </c>
      <c r="P813" s="205" t="s">
        <v>6328</v>
      </c>
    </row>
    <row r="814" spans="1:16" outlineLevel="1">
      <c r="A814" s="227" t="s">
        <v>2943</v>
      </c>
      <c r="B814" s="235"/>
      <c r="D814" s="219" t="str">
        <f t="shared" si="13"/>
        <v>Габаритные размеры п/ф в закрытом виде</v>
      </c>
      <c r="G814" s="204" t="s">
        <v>4755</v>
      </c>
      <c r="H814" s="204" t="s">
        <v>533</v>
      </c>
      <c r="I814" s="204" t="s">
        <v>2543</v>
      </c>
      <c r="J814" s="204" t="s">
        <v>891</v>
      </c>
      <c r="K814" s="204" t="s">
        <v>639</v>
      </c>
      <c r="L814" s="204" t="s">
        <v>533</v>
      </c>
      <c r="M814" s="204" t="s">
        <v>639</v>
      </c>
      <c r="N814" s="204" t="s">
        <v>7267</v>
      </c>
      <c r="O814" s="204" t="s">
        <v>533</v>
      </c>
      <c r="P814" s="204" t="s">
        <v>6351</v>
      </c>
    </row>
    <row r="815" spans="1:16" outlineLevel="1">
      <c r="A815" s="227" t="s">
        <v>2943</v>
      </c>
      <c r="B815" s="235"/>
      <c r="D815" s="219" t="str">
        <f t="shared" si="13"/>
        <v>Время цикла</v>
      </c>
      <c r="G815" s="205" t="s">
        <v>2212</v>
      </c>
      <c r="H815" s="205" t="s">
        <v>247</v>
      </c>
      <c r="I815" s="205" t="s">
        <v>216</v>
      </c>
      <c r="J815" s="205" t="s">
        <v>3681</v>
      </c>
      <c r="K815" s="205" t="s">
        <v>3733</v>
      </c>
      <c r="L815" s="205" t="s">
        <v>247</v>
      </c>
      <c r="M815" s="205" t="s">
        <v>3733</v>
      </c>
      <c r="N815" s="205" t="s">
        <v>7309</v>
      </c>
      <c r="O815" s="205" t="s">
        <v>247</v>
      </c>
      <c r="P815" s="205" t="s">
        <v>6365</v>
      </c>
    </row>
    <row r="816" spans="1:16" outlineLevel="1">
      <c r="A816" s="227" t="s">
        <v>2943</v>
      </c>
      <c r="B816" s="235"/>
      <c r="D816" s="219" t="str">
        <f t="shared" si="13"/>
        <v>Количество деталей за цикл</v>
      </c>
      <c r="G816" s="204" t="s">
        <v>2215</v>
      </c>
      <c r="H816" s="204" t="s">
        <v>3871</v>
      </c>
      <c r="I816" s="204" t="s">
        <v>2544</v>
      </c>
      <c r="J816" s="204" t="s">
        <v>3682</v>
      </c>
      <c r="K816" s="204" t="s">
        <v>3613</v>
      </c>
      <c r="L816" s="204" t="s">
        <v>3871</v>
      </c>
      <c r="M816" s="204" t="s">
        <v>3613</v>
      </c>
      <c r="N816" s="204" t="s">
        <v>7310</v>
      </c>
      <c r="O816" s="204" t="s">
        <v>3871</v>
      </c>
      <c r="P816" s="204" t="s">
        <v>5995</v>
      </c>
    </row>
    <row r="817" spans="1:16" outlineLevel="1">
      <c r="A817" s="227" t="s">
        <v>2943</v>
      </c>
      <c r="B817" s="235"/>
      <c r="D817" s="219" t="str">
        <f t="shared" si="13"/>
        <v xml:space="preserve">Вес отлитой детали </v>
      </c>
      <c r="G817" s="204" t="s">
        <v>1071</v>
      </c>
      <c r="H817" s="204" t="s">
        <v>3872</v>
      </c>
      <c r="I817" s="204" t="s">
        <v>2545</v>
      </c>
      <c r="J817" s="204" t="s">
        <v>3683</v>
      </c>
      <c r="K817" s="204" t="s">
        <v>1169</v>
      </c>
      <c r="L817" s="204" t="s">
        <v>3872</v>
      </c>
      <c r="M817" s="204" t="s">
        <v>1169</v>
      </c>
      <c r="N817" s="204" t="s">
        <v>7311</v>
      </c>
      <c r="O817" s="204" t="s">
        <v>3872</v>
      </c>
      <c r="P817" s="204" t="s">
        <v>6366</v>
      </c>
    </row>
    <row r="818" spans="1:16" outlineLevel="1">
      <c r="A818" s="227" t="s">
        <v>2943</v>
      </c>
      <c r="B818" s="235"/>
      <c r="D818" s="219" t="str">
        <f t="shared" si="13"/>
        <v>Цена за кг материала</v>
      </c>
      <c r="G818" s="204" t="s">
        <v>1074</v>
      </c>
      <c r="H818" s="204" t="s">
        <v>2975</v>
      </c>
      <c r="I818" s="204" t="s">
        <v>211</v>
      </c>
      <c r="J818" s="204" t="s">
        <v>2515</v>
      </c>
      <c r="K818" s="204" t="s">
        <v>1170</v>
      </c>
      <c r="L818" s="204" t="s">
        <v>2975</v>
      </c>
      <c r="M818" s="204" t="s">
        <v>1170</v>
      </c>
      <c r="N818" s="204" t="s">
        <v>7270</v>
      </c>
      <c r="O818" s="204" t="s">
        <v>2975</v>
      </c>
      <c r="P818" s="204" t="s">
        <v>6367</v>
      </c>
    </row>
    <row r="819" spans="1:16" outlineLevel="1">
      <c r="A819" s="227" t="s">
        <v>2943</v>
      </c>
      <c r="B819" s="235"/>
      <c r="D819" s="219" t="str">
        <f t="shared" si="13"/>
        <v>Срок жизни закладной в п/ф</v>
      </c>
      <c r="G819" s="204" t="s">
        <v>2815</v>
      </c>
      <c r="H819" s="204" t="s">
        <v>3873</v>
      </c>
      <c r="I819" s="204" t="s">
        <v>2546</v>
      </c>
      <c r="J819" s="204" t="s">
        <v>2516</v>
      </c>
      <c r="K819" s="204" t="s">
        <v>1171</v>
      </c>
      <c r="L819" s="204" t="s">
        <v>3873</v>
      </c>
      <c r="M819" s="204" t="s">
        <v>1171</v>
      </c>
      <c r="N819" s="204" t="s">
        <v>7312</v>
      </c>
      <c r="O819" s="204" t="s">
        <v>3873</v>
      </c>
      <c r="P819" s="204" t="s">
        <v>6368</v>
      </c>
    </row>
    <row r="820" spans="1:16" outlineLevel="1">
      <c r="A820" s="227" t="s">
        <v>2943</v>
      </c>
      <c r="B820" s="235"/>
      <c r="D820" s="219" t="str">
        <f t="shared" si="13"/>
        <v>Срок жизни п/ф</v>
      </c>
      <c r="G820" s="204" t="s">
        <v>1391</v>
      </c>
      <c r="H820" s="204" t="s">
        <v>3874</v>
      </c>
      <c r="I820" s="204" t="s">
        <v>2547</v>
      </c>
      <c r="J820" s="204" t="s">
        <v>2517</v>
      </c>
      <c r="K820" s="204" t="s">
        <v>1172</v>
      </c>
      <c r="L820" s="204" t="s">
        <v>3874</v>
      </c>
      <c r="M820" s="204" t="s">
        <v>1172</v>
      </c>
      <c r="N820" s="204" t="s">
        <v>7313</v>
      </c>
      <c r="O820" s="204" t="s">
        <v>3874</v>
      </c>
      <c r="P820" s="204" t="s">
        <v>6369</v>
      </c>
    </row>
    <row r="821" spans="1:16" outlineLevel="1">
      <c r="A821" s="227" t="s">
        <v>2943</v>
      </c>
      <c r="B821" s="235"/>
      <c r="D821" s="219" t="str">
        <f t="shared" si="13"/>
        <v>Количество штампов/заготовок</v>
      </c>
      <c r="G821" s="204" t="s">
        <v>765</v>
      </c>
      <c r="H821" s="204" t="s">
        <v>3875</v>
      </c>
      <c r="I821" s="204" t="s">
        <v>2548</v>
      </c>
      <c r="J821" s="204" t="s">
        <v>2518</v>
      </c>
      <c r="K821" s="204" t="s">
        <v>1173</v>
      </c>
      <c r="L821" s="204" t="s">
        <v>3875</v>
      </c>
      <c r="M821" s="204" t="s">
        <v>1173</v>
      </c>
      <c r="N821" s="204" t="s">
        <v>7314</v>
      </c>
      <c r="O821" s="204" t="s">
        <v>3875</v>
      </c>
      <c r="P821" s="204" t="s">
        <v>1173</v>
      </c>
    </row>
    <row r="822" spans="1:16" outlineLevel="1">
      <c r="A822" s="227" t="s">
        <v>2943</v>
      </c>
      <c r="B822" s="235"/>
      <c r="D822" s="219" t="str">
        <f t="shared" si="13"/>
        <v>Толщина детали (мм)</v>
      </c>
      <c r="G822" s="204" t="s">
        <v>3289</v>
      </c>
      <c r="H822" s="204" t="s">
        <v>2976</v>
      </c>
      <c r="I822" s="204" t="s">
        <v>212</v>
      </c>
      <c r="J822" s="204" t="s">
        <v>2519</v>
      </c>
      <c r="K822" s="204" t="s">
        <v>643</v>
      </c>
      <c r="L822" s="204" t="s">
        <v>2976</v>
      </c>
      <c r="M822" s="204" t="s">
        <v>643</v>
      </c>
      <c r="N822" s="204" t="s">
        <v>7271</v>
      </c>
      <c r="O822" s="204" t="s">
        <v>2976</v>
      </c>
      <c r="P822" s="204" t="s">
        <v>6335</v>
      </c>
    </row>
    <row r="823" spans="1:16" outlineLevel="1">
      <c r="A823" s="227" t="s">
        <v>2943</v>
      </c>
      <c r="B823" s="235"/>
      <c r="D823" s="219" t="str">
        <f t="shared" si="13"/>
        <v>Площадь проекции детали (см2)</v>
      </c>
      <c r="G823" s="204" t="s">
        <v>1970</v>
      </c>
      <c r="H823" s="204" t="s">
        <v>2977</v>
      </c>
      <c r="I823" s="204" t="s">
        <v>213</v>
      </c>
      <c r="J823" s="204" t="s">
        <v>325</v>
      </c>
      <c r="K823" s="204" t="s">
        <v>644</v>
      </c>
      <c r="L823" s="204" t="s">
        <v>2977</v>
      </c>
      <c r="M823" s="204" t="s">
        <v>644</v>
      </c>
      <c r="N823" s="204" t="s">
        <v>7272</v>
      </c>
      <c r="O823" s="204" t="s">
        <v>2977</v>
      </c>
      <c r="P823" s="204" t="s">
        <v>6370</v>
      </c>
    </row>
    <row r="824" spans="1:16" outlineLevel="1">
      <c r="A824" s="227" t="s">
        <v>2943</v>
      </c>
      <c r="B824" s="235"/>
      <c r="D824" s="219" t="str">
        <f t="shared" si="13"/>
        <v>Развернутая площадь детали (см2)</v>
      </c>
      <c r="G824" s="204" t="s">
        <v>1973</v>
      </c>
      <c r="H824" s="204" t="s">
        <v>4908</v>
      </c>
      <c r="I824" s="204" t="s">
        <v>214</v>
      </c>
      <c r="J824" s="204" t="s">
        <v>326</v>
      </c>
      <c r="K824" s="204" t="s">
        <v>3731</v>
      </c>
      <c r="L824" s="204" t="s">
        <v>4908</v>
      </c>
      <c r="M824" s="204" t="s">
        <v>3731</v>
      </c>
      <c r="N824" s="204" t="s">
        <v>7273</v>
      </c>
      <c r="O824" s="204" t="s">
        <v>4908</v>
      </c>
      <c r="P824" s="204" t="s">
        <v>6371</v>
      </c>
    </row>
    <row r="825" spans="1:16" outlineLevel="1">
      <c r="A825" s="227" t="s">
        <v>2943</v>
      </c>
      <c r="B825" s="235"/>
      <c r="D825" s="219" t="str">
        <f t="shared" si="13"/>
        <v>Описание оснастки</v>
      </c>
      <c r="G825" s="205" t="s">
        <v>2213</v>
      </c>
      <c r="H825" s="205" t="s">
        <v>3205</v>
      </c>
      <c r="I825" s="205" t="s">
        <v>2549</v>
      </c>
      <c r="J825" s="205" t="s">
        <v>4882</v>
      </c>
      <c r="K825" s="205" t="s">
        <v>3738</v>
      </c>
      <c r="L825" s="205" t="s">
        <v>3205</v>
      </c>
      <c r="M825" s="205" t="s">
        <v>3738</v>
      </c>
      <c r="N825" s="205" t="s">
        <v>7280</v>
      </c>
      <c r="O825" s="205" t="s">
        <v>3205</v>
      </c>
      <c r="P825" s="205" t="s">
        <v>6372</v>
      </c>
    </row>
    <row r="826" spans="1:16" outlineLevel="1">
      <c r="A826" s="227" t="s">
        <v>2943</v>
      </c>
      <c r="B826" s="235"/>
      <c r="D826" s="219" t="str">
        <f t="shared" si="13"/>
        <v>Количество</v>
      </c>
      <c r="G826" s="205" t="s">
        <v>2216</v>
      </c>
      <c r="H826" s="205" t="s">
        <v>3576</v>
      </c>
      <c r="I826" s="205" t="s">
        <v>2550</v>
      </c>
      <c r="J826" s="205" t="s">
        <v>3025</v>
      </c>
      <c r="K826" s="205" t="s">
        <v>1174</v>
      </c>
      <c r="L826" s="205" t="s">
        <v>3576</v>
      </c>
      <c r="M826" s="205" t="s">
        <v>1174</v>
      </c>
      <c r="N826" s="205" t="s">
        <v>7315</v>
      </c>
      <c r="O826" s="205" t="s">
        <v>3576</v>
      </c>
      <c r="P826" s="205" t="s">
        <v>1174</v>
      </c>
    </row>
    <row r="827" spans="1:16" outlineLevel="1">
      <c r="A827" s="227" t="s">
        <v>2943</v>
      </c>
      <c r="B827" s="235"/>
      <c r="D827" s="219" t="str">
        <f t="shared" si="13"/>
        <v>направляющих в п/ф</v>
      </c>
      <c r="G827" s="205" t="s">
        <v>1072</v>
      </c>
      <c r="H827" s="205" t="s">
        <v>3389</v>
      </c>
      <c r="I827" s="205" t="s">
        <v>2551</v>
      </c>
      <c r="J827" s="205" t="s">
        <v>793</v>
      </c>
      <c r="K827" s="205" t="s">
        <v>1175</v>
      </c>
      <c r="L827" s="205" t="s">
        <v>3389</v>
      </c>
      <c r="M827" s="205" t="s">
        <v>1175</v>
      </c>
      <c r="N827" s="205" t="s">
        <v>7316</v>
      </c>
      <c r="O827" s="205" t="s">
        <v>3389</v>
      </c>
      <c r="P827" s="205" t="s">
        <v>3389</v>
      </c>
    </row>
    <row r="828" spans="1:16" outlineLevel="1">
      <c r="A828" s="227" t="s">
        <v>2943</v>
      </c>
      <c r="B828" s="235"/>
      <c r="D828" s="219" t="str">
        <f t="shared" si="13"/>
        <v>пальцев в п/ф</v>
      </c>
      <c r="G828" s="205" t="s">
        <v>2793</v>
      </c>
      <c r="H828" s="205" t="s">
        <v>3390</v>
      </c>
      <c r="I828" s="205" t="s">
        <v>2552</v>
      </c>
      <c r="J828" s="205" t="s">
        <v>794</v>
      </c>
      <c r="K828" s="205" t="s">
        <v>1176</v>
      </c>
      <c r="L828" s="205" t="s">
        <v>3390</v>
      </c>
      <c r="M828" s="205" t="s">
        <v>1176</v>
      </c>
      <c r="N828" s="205" t="s">
        <v>7317</v>
      </c>
      <c r="O828" s="205" t="s">
        <v>3390</v>
      </c>
      <c r="P828" s="205" t="s">
        <v>3390</v>
      </c>
    </row>
    <row r="829" spans="1:16" outlineLevel="1">
      <c r="A829" s="227" t="s">
        <v>2943</v>
      </c>
      <c r="B829" s="235"/>
      <c r="D829" s="219" t="str">
        <f t="shared" si="13"/>
        <v>Количество деталей за удар</v>
      </c>
      <c r="G829" s="205" t="s">
        <v>2816</v>
      </c>
      <c r="H829" s="205" t="s">
        <v>4335</v>
      </c>
      <c r="I829" s="205" t="s">
        <v>2553</v>
      </c>
      <c r="J829" s="205" t="s">
        <v>4883</v>
      </c>
      <c r="K829" s="205" t="s">
        <v>3739</v>
      </c>
      <c r="L829" s="205" t="s">
        <v>4335</v>
      </c>
      <c r="M829" s="205" t="s">
        <v>3739</v>
      </c>
      <c r="N829" s="205" t="s">
        <v>7281</v>
      </c>
      <c r="O829" s="205" t="s">
        <v>4335</v>
      </c>
      <c r="P829" s="205" t="s">
        <v>6345</v>
      </c>
    </row>
    <row r="830" spans="1:16" outlineLevel="1">
      <c r="A830" s="227" t="s">
        <v>2943</v>
      </c>
      <c r="B830" s="235"/>
      <c r="D830" s="219" t="str">
        <f t="shared" si="13"/>
        <v>Количество п/ф</v>
      </c>
      <c r="G830" s="205" t="s">
        <v>1393</v>
      </c>
      <c r="H830" s="205" t="s">
        <v>3391</v>
      </c>
      <c r="I830" s="205" t="s">
        <v>2554</v>
      </c>
      <c r="J830" s="205" t="s">
        <v>795</v>
      </c>
      <c r="K830" s="205" t="s">
        <v>1177</v>
      </c>
      <c r="L830" s="205" t="s">
        <v>3391</v>
      </c>
      <c r="M830" s="205" t="s">
        <v>1177</v>
      </c>
      <c r="N830" s="205" t="s">
        <v>7318</v>
      </c>
      <c r="O830" s="205" t="s">
        <v>3391</v>
      </c>
      <c r="P830" s="205" t="s">
        <v>6373</v>
      </c>
    </row>
    <row r="831" spans="1:16" outlineLevel="1">
      <c r="A831" s="227" t="s">
        <v>2943</v>
      </c>
      <c r="B831" s="235"/>
      <c r="D831" s="219" t="str">
        <f t="shared" si="13"/>
        <v>Материал лезвия и пуансона</v>
      </c>
      <c r="G831" s="205" t="s">
        <v>766</v>
      </c>
      <c r="H831" s="205" t="s">
        <v>3392</v>
      </c>
      <c r="I831" s="205" t="s">
        <v>2555</v>
      </c>
      <c r="J831" s="205" t="s">
        <v>796</v>
      </c>
      <c r="K831" s="205" t="s">
        <v>1178</v>
      </c>
      <c r="L831" s="205" t="s">
        <v>3392</v>
      </c>
      <c r="M831" s="205" t="s">
        <v>1178</v>
      </c>
      <c r="N831" s="205" t="s">
        <v>7319</v>
      </c>
      <c r="O831" s="205" t="s">
        <v>3392</v>
      </c>
      <c r="P831" s="205" t="s">
        <v>6374</v>
      </c>
    </row>
    <row r="832" spans="1:16" outlineLevel="1">
      <c r="A832" s="227" t="s">
        <v>2943</v>
      </c>
      <c r="B832" s="235"/>
      <c r="D832" s="219" t="str">
        <f t="shared" si="13"/>
        <v>Обработка п/ф</v>
      </c>
      <c r="F832" s="225"/>
      <c r="G832" s="204" t="s">
        <v>3290</v>
      </c>
      <c r="H832" s="204" t="s">
        <v>532</v>
      </c>
      <c r="I832" s="204" t="s">
        <v>207</v>
      </c>
      <c r="J832" s="204" t="s">
        <v>890</v>
      </c>
      <c r="K832" s="204" t="s">
        <v>3695</v>
      </c>
      <c r="L832" s="204" t="s">
        <v>532</v>
      </c>
      <c r="M832" s="204" t="s">
        <v>3695</v>
      </c>
      <c r="N832" s="204" t="s">
        <v>7266</v>
      </c>
      <c r="O832" s="204" t="s">
        <v>532</v>
      </c>
      <c r="P832" s="204" t="s">
        <v>6329</v>
      </c>
    </row>
    <row r="833" spans="1:16" outlineLevel="1">
      <c r="A833" s="227" t="s">
        <v>2943</v>
      </c>
      <c r="B833" s="235"/>
      <c r="D833" s="219" t="str">
        <f t="shared" si="13"/>
        <v>Вес п/ф в закрытом виде</v>
      </c>
      <c r="F833" s="225"/>
      <c r="G833" s="205" t="s">
        <v>1971</v>
      </c>
      <c r="H833" s="205" t="s">
        <v>531</v>
      </c>
      <c r="I833" s="205" t="s">
        <v>3915</v>
      </c>
      <c r="J833" s="205" t="s">
        <v>3680</v>
      </c>
      <c r="K833" s="205" t="s">
        <v>3694</v>
      </c>
      <c r="L833" s="205" t="s">
        <v>531</v>
      </c>
      <c r="M833" s="205" t="s">
        <v>3694</v>
      </c>
      <c r="N833" s="205" t="s">
        <v>7265</v>
      </c>
      <c r="O833" s="205" t="s">
        <v>531</v>
      </c>
      <c r="P833" s="205" t="s">
        <v>6350</v>
      </c>
    </row>
    <row r="834" spans="1:16" outlineLevel="1">
      <c r="A834" s="227" t="s">
        <v>2943</v>
      </c>
      <c r="B834" s="235"/>
      <c r="D834" s="219" t="str">
        <f t="shared" si="13"/>
        <v>Габаритные размеры п/ф в закрытом виде</v>
      </c>
      <c r="F834" s="225"/>
      <c r="G834" s="204" t="s">
        <v>4755</v>
      </c>
      <c r="H834" s="204" t="s">
        <v>533</v>
      </c>
      <c r="I834" s="204" t="s">
        <v>2543</v>
      </c>
      <c r="J834" s="204" t="s">
        <v>891</v>
      </c>
      <c r="K834" s="204" t="s">
        <v>639</v>
      </c>
      <c r="L834" s="204" t="s">
        <v>533</v>
      </c>
      <c r="M834" s="204" t="s">
        <v>639</v>
      </c>
      <c r="N834" s="204" t="s">
        <v>7267</v>
      </c>
      <c r="O834" s="204" t="s">
        <v>533</v>
      </c>
      <c r="P834" s="204" t="s">
        <v>6351</v>
      </c>
    </row>
    <row r="835" spans="1:16" outlineLevel="1">
      <c r="A835" s="227" t="s">
        <v>2943</v>
      </c>
      <c r="B835" s="235"/>
      <c r="D835" s="219" t="str">
        <f t="shared" si="13"/>
        <v xml:space="preserve">Уплотнители </v>
      </c>
      <c r="F835" s="225"/>
      <c r="G835" s="204" t="s">
        <v>1975</v>
      </c>
      <c r="H835" s="204" t="s">
        <v>3393</v>
      </c>
      <c r="I835" s="204" t="s">
        <v>2556</v>
      </c>
      <c r="J835" s="204" t="s">
        <v>797</v>
      </c>
      <c r="K835" s="204" t="s">
        <v>1179</v>
      </c>
      <c r="L835" s="204" t="s">
        <v>3393</v>
      </c>
      <c r="M835" s="204" t="s">
        <v>1179</v>
      </c>
      <c r="N835" s="204" t="s">
        <v>7320</v>
      </c>
      <c r="O835" s="204" t="s">
        <v>3393</v>
      </c>
      <c r="P835" s="204" t="s">
        <v>6375</v>
      </c>
    </row>
    <row r="836" spans="1:16" outlineLevel="1">
      <c r="A836" s="227" t="s">
        <v>2943</v>
      </c>
      <c r="B836" s="235"/>
      <c r="D836" s="219" t="str">
        <f t="shared" si="13"/>
        <v>Тип функционирования</v>
      </c>
      <c r="F836" s="225"/>
      <c r="G836" s="204" t="s">
        <v>4308</v>
      </c>
      <c r="H836" s="204" t="s">
        <v>2661</v>
      </c>
      <c r="I836" s="204" t="s">
        <v>2557</v>
      </c>
      <c r="J836" s="204" t="s">
        <v>798</v>
      </c>
      <c r="K836" s="204" t="s">
        <v>1180</v>
      </c>
      <c r="L836" s="204" t="s">
        <v>2661</v>
      </c>
      <c r="M836" s="204" t="s">
        <v>1180</v>
      </c>
      <c r="N836" s="204" t="s">
        <v>7321</v>
      </c>
      <c r="O836" s="204" t="s">
        <v>2661</v>
      </c>
      <c r="P836" s="204" t="s">
        <v>6376</v>
      </c>
    </row>
    <row r="837" spans="1:16" outlineLevel="1">
      <c r="A837" s="227" t="s">
        <v>2943</v>
      </c>
      <c r="B837" s="235"/>
      <c r="D837" s="219" t="str">
        <f t="shared" si="13"/>
        <v>Количество движений п/ф</v>
      </c>
      <c r="F837" s="225"/>
      <c r="G837" s="204" t="s">
        <v>4309</v>
      </c>
      <c r="H837" s="204" t="s">
        <v>2662</v>
      </c>
      <c r="I837" s="204" t="s">
        <v>2558</v>
      </c>
      <c r="J837" s="204" t="s">
        <v>799</v>
      </c>
      <c r="K837" s="204" t="s">
        <v>1181</v>
      </c>
      <c r="L837" s="204" t="s">
        <v>2662</v>
      </c>
      <c r="M837" s="204" t="s">
        <v>1181</v>
      </c>
      <c r="N837" s="204" t="s">
        <v>7322</v>
      </c>
      <c r="O837" s="204" t="s">
        <v>2662</v>
      </c>
      <c r="P837" s="204" t="s">
        <v>6377</v>
      </c>
    </row>
    <row r="838" spans="1:16" outlineLevel="1">
      <c r="A838" s="227" t="s">
        <v>2943</v>
      </c>
      <c r="B838" s="235"/>
      <c r="D838" s="219" t="str">
        <f t="shared" si="13"/>
        <v>Количество постов на оборудовании</v>
      </c>
      <c r="F838" s="225"/>
      <c r="G838" s="204" t="s">
        <v>4310</v>
      </c>
      <c r="H838" s="204" t="s">
        <v>2663</v>
      </c>
      <c r="I838" s="204" t="s">
        <v>2559</v>
      </c>
      <c r="J838" s="204" t="s">
        <v>800</v>
      </c>
      <c r="K838" s="204" t="s">
        <v>1182</v>
      </c>
      <c r="L838" s="204" t="s">
        <v>2663</v>
      </c>
      <c r="M838" s="204" t="s">
        <v>1182</v>
      </c>
      <c r="N838" s="204" t="s">
        <v>7323</v>
      </c>
      <c r="O838" s="204" t="s">
        <v>2663</v>
      </c>
      <c r="P838" s="204" t="s">
        <v>6378</v>
      </c>
    </row>
    <row r="839" spans="1:16" outlineLevel="1">
      <c r="A839" s="227" t="s">
        <v>2943</v>
      </c>
      <c r="B839" s="235"/>
      <c r="D839" s="219" t="str">
        <f t="shared" si="13"/>
        <v>Количество машин</v>
      </c>
      <c r="F839" s="225"/>
      <c r="G839" s="204" t="s">
        <v>4311</v>
      </c>
      <c r="H839" s="204" t="s">
        <v>2664</v>
      </c>
      <c r="I839" s="204" t="s">
        <v>2560</v>
      </c>
      <c r="J839" s="204" t="s">
        <v>801</v>
      </c>
      <c r="K839" s="204" t="s">
        <v>1183</v>
      </c>
      <c r="L839" s="204" t="s">
        <v>2664</v>
      </c>
      <c r="M839" s="204" t="s">
        <v>1183</v>
      </c>
      <c r="N839" s="204" t="s">
        <v>7324</v>
      </c>
      <c r="O839" s="204" t="s">
        <v>2664</v>
      </c>
      <c r="P839" s="204" t="s">
        <v>1183</v>
      </c>
    </row>
    <row r="840" spans="1:16" outlineLevel="1">
      <c r="A840" s="227" t="s">
        <v>2943</v>
      </c>
      <c r="B840" s="235"/>
      <c r="D840" s="219" t="str">
        <f t="shared" si="13"/>
        <v>Вырубка отверстий</v>
      </c>
      <c r="F840" s="225"/>
      <c r="G840" s="205" t="s">
        <v>2217</v>
      </c>
      <c r="H840" s="205" t="s">
        <v>4068</v>
      </c>
      <c r="I840" s="205" t="s">
        <v>2561</v>
      </c>
      <c r="J840" s="205" t="s">
        <v>802</v>
      </c>
      <c r="K840" s="205" t="s">
        <v>1184</v>
      </c>
      <c r="L840" s="205" t="s">
        <v>4068</v>
      </c>
      <c r="M840" s="205" t="s">
        <v>1184</v>
      </c>
      <c r="N840" s="205" t="s">
        <v>7325</v>
      </c>
      <c r="O840" s="205" t="s">
        <v>4068</v>
      </c>
      <c r="P840" s="205" t="s">
        <v>4068</v>
      </c>
    </row>
    <row r="841" spans="1:16" outlineLevel="1">
      <c r="A841" s="227" t="s">
        <v>2943</v>
      </c>
      <c r="B841" s="235"/>
      <c r="D841" s="219" t="str">
        <f t="shared" si="13"/>
        <v>Вырубка формы</v>
      </c>
      <c r="F841" s="225"/>
      <c r="G841" s="205" t="s">
        <v>2218</v>
      </c>
      <c r="H841" s="205" t="s">
        <v>267</v>
      </c>
      <c r="I841" s="205" t="s">
        <v>2562</v>
      </c>
      <c r="J841" s="205" t="s">
        <v>803</v>
      </c>
      <c r="K841" s="205" t="s">
        <v>1185</v>
      </c>
      <c r="L841" s="205" t="s">
        <v>267</v>
      </c>
      <c r="M841" s="205" t="s">
        <v>1185</v>
      </c>
      <c r="N841" s="205" t="s">
        <v>7326</v>
      </c>
      <c r="O841" s="205" t="s">
        <v>267</v>
      </c>
      <c r="P841" s="205" t="s">
        <v>267</v>
      </c>
    </row>
    <row r="842" spans="1:16" outlineLevel="1">
      <c r="A842" s="227" t="s">
        <v>2943</v>
      </c>
      <c r="B842" s="235"/>
      <c r="D842" s="219" t="str">
        <f t="shared" si="13"/>
        <v>Выбор</v>
      </c>
      <c r="F842" s="225"/>
      <c r="G842" s="205" t="s">
        <v>654</v>
      </c>
      <c r="H842" s="205" t="s">
        <v>3876</v>
      </c>
      <c r="I842" s="205" t="s">
        <v>4391</v>
      </c>
      <c r="J842" s="205" t="s">
        <v>337</v>
      </c>
      <c r="K842" s="205" t="s">
        <v>1898</v>
      </c>
      <c r="L842" s="205" t="s">
        <v>3876</v>
      </c>
      <c r="M842" s="205" t="s">
        <v>1898</v>
      </c>
      <c r="N842" s="205" t="s">
        <v>6588</v>
      </c>
      <c r="O842" s="205" t="s">
        <v>3876</v>
      </c>
      <c r="P842" s="205" t="s">
        <v>5835</v>
      </c>
    </row>
    <row r="843" spans="1:16" outlineLevel="1">
      <c r="A843" s="227" t="s">
        <v>2943</v>
      </c>
      <c r="B843" s="235"/>
      <c r="D843" s="219" t="str">
        <f t="shared" si="13"/>
        <v>Другое</v>
      </c>
      <c r="F843" s="225"/>
      <c r="G843" s="205" t="s">
        <v>4312</v>
      </c>
      <c r="H843" s="205" t="s">
        <v>2012</v>
      </c>
      <c r="I843" s="205" t="s">
        <v>2524</v>
      </c>
      <c r="J843" s="205" t="s">
        <v>4904</v>
      </c>
      <c r="K843" s="205" t="s">
        <v>1186</v>
      </c>
      <c r="L843" s="205" t="s">
        <v>2012</v>
      </c>
      <c r="M843" s="205" t="s">
        <v>1186</v>
      </c>
      <c r="N843" s="205" t="s">
        <v>7293</v>
      </c>
      <c r="O843" s="205" t="s">
        <v>2012</v>
      </c>
      <c r="P843" s="205" t="s">
        <v>6354</v>
      </c>
    </row>
    <row r="844" spans="1:16" outlineLevel="1">
      <c r="A844" s="227" t="s">
        <v>2943</v>
      </c>
      <c r="B844" s="235"/>
      <c r="D844" s="219" t="str">
        <f t="shared" si="13"/>
        <v>Реолитье</v>
      </c>
      <c r="F844" s="225"/>
      <c r="G844" s="205" t="s">
        <v>4313</v>
      </c>
      <c r="H844" s="205" t="s">
        <v>3305</v>
      </c>
      <c r="I844" s="205" t="s">
        <v>2563</v>
      </c>
      <c r="J844" s="205" t="s">
        <v>804</v>
      </c>
      <c r="K844" s="205" t="s">
        <v>1187</v>
      </c>
      <c r="L844" s="205" t="s">
        <v>3305</v>
      </c>
      <c r="M844" s="205" t="s">
        <v>1187</v>
      </c>
      <c r="N844" s="205" t="s">
        <v>7327</v>
      </c>
      <c r="O844" s="205" t="s">
        <v>3305</v>
      </c>
      <c r="P844" s="205" t="s">
        <v>1187</v>
      </c>
    </row>
    <row r="845" spans="1:16" outlineLevel="1">
      <c r="A845" s="227" t="s">
        <v>2943</v>
      </c>
      <c r="B845" s="235"/>
      <c r="D845" s="219" t="str">
        <f t="shared" si="13"/>
        <v>Литье под давлением</v>
      </c>
      <c r="F845" s="225"/>
      <c r="G845" s="205" t="s">
        <v>1608</v>
      </c>
      <c r="H845" s="205" t="s">
        <v>3306</v>
      </c>
      <c r="I845" s="205" t="s">
        <v>3424</v>
      </c>
      <c r="J845" s="205" t="s">
        <v>805</v>
      </c>
      <c r="K845" s="205" t="s">
        <v>1188</v>
      </c>
      <c r="L845" s="205" t="s">
        <v>3306</v>
      </c>
      <c r="M845" s="205" t="s">
        <v>1188</v>
      </c>
      <c r="N845" s="205" t="s">
        <v>7328</v>
      </c>
      <c r="O845" s="205" t="s">
        <v>3306</v>
      </c>
      <c r="P845" s="205" t="s">
        <v>6379</v>
      </c>
    </row>
    <row r="846" spans="1:16" outlineLevel="1">
      <c r="A846" s="227" t="s">
        <v>2943</v>
      </c>
      <c r="B846" s="235"/>
      <c r="D846" s="219" t="str">
        <f t="shared" si="13"/>
        <v>Гравитационная форма</v>
      </c>
      <c r="F846" s="225"/>
      <c r="G846" s="205" t="s">
        <v>1611</v>
      </c>
      <c r="H846" s="205" t="s">
        <v>1051</v>
      </c>
      <c r="I846" s="205" t="s">
        <v>3425</v>
      </c>
      <c r="J846" s="205" t="s">
        <v>806</v>
      </c>
      <c r="K846" s="205" t="s">
        <v>1189</v>
      </c>
      <c r="L846" s="205" t="s">
        <v>1051</v>
      </c>
      <c r="M846" s="205" t="s">
        <v>1189</v>
      </c>
      <c r="N846" s="205" t="s">
        <v>7329</v>
      </c>
      <c r="O846" s="205" t="s">
        <v>1051</v>
      </c>
      <c r="P846" s="205" t="s">
        <v>6380</v>
      </c>
    </row>
    <row r="847" spans="1:16" outlineLevel="1">
      <c r="A847" s="227" t="s">
        <v>2943</v>
      </c>
      <c r="B847" s="235"/>
      <c r="D847" s="219" t="str">
        <f t="shared" si="13"/>
        <v>Линия DISAMATIC</v>
      </c>
      <c r="F847" s="225"/>
      <c r="G847" s="205" t="s">
        <v>1614</v>
      </c>
      <c r="H847" s="205" t="s">
        <v>1052</v>
      </c>
      <c r="I847" s="205" t="s">
        <v>3426</v>
      </c>
      <c r="J847" s="205" t="s">
        <v>807</v>
      </c>
      <c r="K847" s="205" t="s">
        <v>1190</v>
      </c>
      <c r="L847" s="205" t="s">
        <v>1052</v>
      </c>
      <c r="M847" s="205" t="s">
        <v>1190</v>
      </c>
      <c r="N847" s="205" t="s">
        <v>7330</v>
      </c>
      <c r="O847" s="205" t="s">
        <v>1052</v>
      </c>
      <c r="P847" s="205" t="s">
        <v>1190</v>
      </c>
    </row>
    <row r="848" spans="1:16" outlineLevel="1">
      <c r="A848" s="227" t="s">
        <v>2943</v>
      </c>
      <c r="B848" s="235"/>
      <c r="D848" s="219" t="str">
        <f t="shared" si="13"/>
        <v>Литье в песчаную форму</v>
      </c>
      <c r="F848" s="225"/>
      <c r="G848" s="205" t="s">
        <v>1616</v>
      </c>
      <c r="H848" s="205" t="s">
        <v>3561</v>
      </c>
      <c r="I848" s="205" t="s">
        <v>3427</v>
      </c>
      <c r="J848" s="205" t="s">
        <v>808</v>
      </c>
      <c r="K848" s="205" t="s">
        <v>1191</v>
      </c>
      <c r="L848" s="205" t="s">
        <v>3561</v>
      </c>
      <c r="M848" s="205" t="s">
        <v>399</v>
      </c>
      <c r="N848" s="205" t="s">
        <v>7331</v>
      </c>
      <c r="O848" s="205" t="s">
        <v>3561</v>
      </c>
      <c r="P848" s="205" t="s">
        <v>6381</v>
      </c>
    </row>
    <row r="849" spans="1:16" outlineLevel="1">
      <c r="A849" s="227" t="s">
        <v>2943</v>
      </c>
      <c r="B849" s="235"/>
      <c r="D849" s="219" t="str">
        <f t="shared" si="13"/>
        <v>Литье в оболочковые формы</v>
      </c>
      <c r="F849" s="225"/>
      <c r="G849" s="205" t="s">
        <v>1618</v>
      </c>
      <c r="H849" s="205" t="s">
        <v>3562</v>
      </c>
      <c r="I849" s="205" t="s">
        <v>3428</v>
      </c>
      <c r="J849" s="205" t="s">
        <v>809</v>
      </c>
      <c r="K849" s="205" t="s">
        <v>1192</v>
      </c>
      <c r="L849" s="205" t="s">
        <v>3562</v>
      </c>
      <c r="M849" s="205" t="s">
        <v>1192</v>
      </c>
      <c r="N849" s="205" t="s">
        <v>7332</v>
      </c>
      <c r="O849" s="205" t="s">
        <v>3562</v>
      </c>
      <c r="P849" s="205" t="s">
        <v>3562</v>
      </c>
    </row>
    <row r="850" spans="1:16" outlineLevel="1">
      <c r="A850" s="227" t="s">
        <v>2943</v>
      </c>
      <c r="B850" s="235"/>
      <c r="D850" s="219" t="str">
        <f t="shared" si="13"/>
        <v>Литье под низким давлением</v>
      </c>
      <c r="F850" s="225"/>
      <c r="G850" s="205" t="s">
        <v>1620</v>
      </c>
      <c r="H850" s="205" t="s">
        <v>3563</v>
      </c>
      <c r="I850" s="205" t="s">
        <v>3429</v>
      </c>
      <c r="J850" s="205" t="s">
        <v>810</v>
      </c>
      <c r="K850" s="205" t="s">
        <v>1193</v>
      </c>
      <c r="L850" s="205" t="s">
        <v>3563</v>
      </c>
      <c r="M850" s="205" t="s">
        <v>1193</v>
      </c>
      <c r="N850" s="205" t="s">
        <v>7333</v>
      </c>
      <c r="O850" s="205" t="s">
        <v>3563</v>
      </c>
      <c r="P850" s="205" t="s">
        <v>6382</v>
      </c>
    </row>
    <row r="851" spans="1:16" outlineLevel="1">
      <c r="A851" s="227" t="s">
        <v>2943</v>
      </c>
      <c r="B851" s="235"/>
      <c r="D851" s="219" t="str">
        <f t="shared" si="13"/>
        <v>Процесс COBAPRESS</v>
      </c>
      <c r="F851" s="225"/>
      <c r="G851" s="205" t="s">
        <v>1624</v>
      </c>
      <c r="H851" s="205" t="s">
        <v>3564</v>
      </c>
      <c r="I851" s="205" t="s">
        <v>4575</v>
      </c>
      <c r="J851" s="205" t="s">
        <v>811</v>
      </c>
      <c r="K851" s="205" t="s">
        <v>1194</v>
      </c>
      <c r="L851" s="205" t="s">
        <v>3564</v>
      </c>
      <c r="M851" s="205" t="s">
        <v>1194</v>
      </c>
      <c r="N851" s="205" t="s">
        <v>7334</v>
      </c>
      <c r="O851" s="205" t="s">
        <v>3564</v>
      </c>
      <c r="P851" s="205" t="s">
        <v>1194</v>
      </c>
    </row>
    <row r="852" spans="1:16" outlineLevel="1">
      <c r="A852" s="227" t="s">
        <v>2943</v>
      </c>
      <c r="B852" s="235"/>
      <c r="D852" s="219" t="str">
        <f t="shared" si="13"/>
        <v>Жидкая штамповка</v>
      </c>
      <c r="F852" s="225"/>
      <c r="G852" s="205" t="s">
        <v>2230</v>
      </c>
      <c r="H852" s="205" t="s">
        <v>3565</v>
      </c>
      <c r="I852" s="205" t="s">
        <v>4576</v>
      </c>
      <c r="J852" s="205" t="s">
        <v>812</v>
      </c>
      <c r="K852" s="205" t="s">
        <v>1195</v>
      </c>
      <c r="L852" s="205" t="s">
        <v>3565</v>
      </c>
      <c r="M852" s="205" t="s">
        <v>1195</v>
      </c>
      <c r="N852" s="205" t="s">
        <v>7335</v>
      </c>
      <c r="O852" s="205" t="s">
        <v>3565</v>
      </c>
      <c r="P852" s="205" t="s">
        <v>1195</v>
      </c>
    </row>
    <row r="853" spans="1:16" outlineLevel="1">
      <c r="A853" s="227" t="s">
        <v>2943</v>
      </c>
      <c r="B853" s="235"/>
      <c r="D853" s="219" t="str">
        <f t="shared" si="13"/>
        <v>Вакуумное формование</v>
      </c>
      <c r="F853" s="225"/>
      <c r="G853" s="205" t="s">
        <v>2231</v>
      </c>
      <c r="H853" s="205" t="s">
        <v>3566</v>
      </c>
      <c r="I853" s="205" t="s">
        <v>4577</v>
      </c>
      <c r="J853" s="205" t="s">
        <v>813</v>
      </c>
      <c r="K853" s="205" t="s">
        <v>1196</v>
      </c>
      <c r="L853" s="205" t="s">
        <v>3566</v>
      </c>
      <c r="M853" s="205" t="s">
        <v>400</v>
      </c>
      <c r="N853" s="205" t="s">
        <v>7336</v>
      </c>
      <c r="O853" s="205" t="s">
        <v>3566</v>
      </c>
      <c r="P853" s="205" t="s">
        <v>6383</v>
      </c>
    </row>
    <row r="854" spans="1:16" outlineLevel="1">
      <c r="A854" s="227" t="s">
        <v>2943</v>
      </c>
      <c r="B854" s="235"/>
      <c r="D854" s="219" t="str">
        <f t="shared" si="13"/>
        <v>Выбор</v>
      </c>
      <c r="F854" s="225"/>
      <c r="G854" s="205" t="s">
        <v>654</v>
      </c>
      <c r="H854" s="205" t="s">
        <v>3876</v>
      </c>
      <c r="I854" s="205" t="s">
        <v>4391</v>
      </c>
      <c r="J854" s="205" t="s">
        <v>337</v>
      </c>
      <c r="K854" s="205" t="s">
        <v>1898</v>
      </c>
      <c r="L854" s="205" t="s">
        <v>3876</v>
      </c>
      <c r="M854" s="205" t="s">
        <v>1898</v>
      </c>
      <c r="N854" s="205" t="s">
        <v>6588</v>
      </c>
      <c r="O854" s="205" t="s">
        <v>3876</v>
      </c>
      <c r="P854" s="205" t="s">
        <v>5835</v>
      </c>
    </row>
    <row r="855" spans="1:16" outlineLevel="1">
      <c r="A855" s="227" t="s">
        <v>2943</v>
      </c>
      <c r="B855" s="235"/>
      <c r="D855" s="219" t="str">
        <f t="shared" si="13"/>
        <v>Другое</v>
      </c>
      <c r="F855" s="225"/>
      <c r="G855" s="205" t="s">
        <v>4314</v>
      </c>
      <c r="H855" s="205" t="s">
        <v>1436</v>
      </c>
      <c r="I855" s="205" t="s">
        <v>4578</v>
      </c>
      <c r="J855" s="205" t="s">
        <v>4904</v>
      </c>
      <c r="K855" s="205" t="s">
        <v>1186</v>
      </c>
      <c r="L855" s="205" t="s">
        <v>1436</v>
      </c>
      <c r="M855" s="205" t="s">
        <v>1186</v>
      </c>
      <c r="N855" s="205" t="s">
        <v>7337</v>
      </c>
      <c r="O855" s="205" t="s">
        <v>1436</v>
      </c>
      <c r="P855" s="205" t="s">
        <v>6354</v>
      </c>
    </row>
    <row r="856" spans="1:16" outlineLevel="1">
      <c r="A856" s="227" t="s">
        <v>2943</v>
      </c>
      <c r="B856" s="235"/>
      <c r="D856" s="219" t="str">
        <f t="shared" si="13"/>
        <v>Песочный стержень</v>
      </c>
      <c r="F856" s="225"/>
      <c r="G856" s="205" t="s">
        <v>1609</v>
      </c>
      <c r="H856" s="205" t="s">
        <v>3567</v>
      </c>
      <c r="I856" s="205" t="s">
        <v>4579</v>
      </c>
      <c r="J856" s="205" t="s">
        <v>2504</v>
      </c>
      <c r="K856" s="205" t="s">
        <v>1197</v>
      </c>
      <c r="L856" s="205" t="s">
        <v>3567</v>
      </c>
      <c r="M856" s="205" t="s">
        <v>1197</v>
      </c>
      <c r="N856" s="205" t="s">
        <v>7338</v>
      </c>
      <c r="O856" s="205" t="s">
        <v>3567</v>
      </c>
      <c r="P856" s="205" t="s">
        <v>6384</v>
      </c>
    </row>
    <row r="857" spans="1:16" outlineLevel="1">
      <c r="A857" s="227" t="s">
        <v>2943</v>
      </c>
      <c r="B857" s="235"/>
      <c r="D857" s="219" t="str">
        <f t="shared" si="13"/>
        <v>Песочный стержень (в оболочке)</v>
      </c>
      <c r="F857" s="225"/>
      <c r="G857" s="205" t="s">
        <v>1612</v>
      </c>
      <c r="H857" s="205" t="s">
        <v>3568</v>
      </c>
      <c r="I857" s="205" t="s">
        <v>4580</v>
      </c>
      <c r="J857" s="205" t="s">
        <v>2505</v>
      </c>
      <c r="K857" s="205" t="s">
        <v>1198</v>
      </c>
      <c r="L857" s="205" t="s">
        <v>3568</v>
      </c>
      <c r="M857" s="205" t="s">
        <v>1198</v>
      </c>
      <c r="N857" s="205" t="s">
        <v>7339</v>
      </c>
      <c r="O857" s="205" t="s">
        <v>3568</v>
      </c>
      <c r="P857" s="205" t="s">
        <v>6385</v>
      </c>
    </row>
    <row r="858" spans="1:16" outlineLevel="1">
      <c r="A858" s="227" t="s">
        <v>2943</v>
      </c>
      <c r="B858" s="235"/>
      <c r="D858" s="219" t="str">
        <f t="shared" si="13"/>
        <v>Восковой стержень</v>
      </c>
      <c r="F858" s="225"/>
      <c r="G858" s="205" t="s">
        <v>1615</v>
      </c>
      <c r="H858" s="205" t="s">
        <v>3569</v>
      </c>
      <c r="I858" s="205" t="s">
        <v>4581</v>
      </c>
      <c r="J858" s="205" t="s">
        <v>2506</v>
      </c>
      <c r="K858" s="205" t="s">
        <v>1199</v>
      </c>
      <c r="L858" s="205" t="s">
        <v>3569</v>
      </c>
      <c r="M858" s="205" t="s">
        <v>1199</v>
      </c>
      <c r="N858" s="205" t="s">
        <v>7340</v>
      </c>
      <c r="O858" s="205" t="s">
        <v>3569</v>
      </c>
      <c r="P858" s="205" t="s">
        <v>1199</v>
      </c>
    </row>
    <row r="859" spans="1:16" outlineLevel="1">
      <c r="A859" s="227" t="s">
        <v>2943</v>
      </c>
      <c r="B859" s="235"/>
      <c r="D859" s="219" t="str">
        <f t="shared" si="13"/>
        <v>Керамический стержень</v>
      </c>
      <c r="F859" s="225"/>
      <c r="G859" s="205" t="s">
        <v>1617</v>
      </c>
      <c r="H859" s="205" t="s">
        <v>3570</v>
      </c>
      <c r="I859" s="205" t="s">
        <v>4582</v>
      </c>
      <c r="J859" s="205" t="s">
        <v>284</v>
      </c>
      <c r="K859" s="205" t="s">
        <v>1200</v>
      </c>
      <c r="L859" s="205" t="s">
        <v>3570</v>
      </c>
      <c r="M859" s="205" t="s">
        <v>1200</v>
      </c>
      <c r="N859" s="205" t="s">
        <v>7341</v>
      </c>
      <c r="O859" s="205" t="s">
        <v>3570</v>
      </c>
      <c r="P859" s="205" t="s">
        <v>1200</v>
      </c>
    </row>
    <row r="860" spans="1:16" outlineLevel="1">
      <c r="A860" s="227" t="s">
        <v>2943</v>
      </c>
      <c r="B860" s="235"/>
      <c r="D860" s="219" t="str">
        <f t="shared" si="13"/>
        <v>Выбор</v>
      </c>
      <c r="F860" s="225"/>
      <c r="G860" s="205" t="s">
        <v>654</v>
      </c>
      <c r="H860" s="205" t="s">
        <v>3876</v>
      </c>
      <c r="I860" s="205" t="s">
        <v>4391</v>
      </c>
      <c r="J860" s="205" t="s">
        <v>337</v>
      </c>
      <c r="K860" s="205" t="s">
        <v>1898</v>
      </c>
      <c r="L860" s="205" t="s">
        <v>3876</v>
      </c>
      <c r="M860" s="205" t="s">
        <v>1898</v>
      </c>
      <c r="N860" s="205" t="s">
        <v>6588</v>
      </c>
      <c r="O860" s="205" t="s">
        <v>3876</v>
      </c>
      <c r="P860" s="205" t="s">
        <v>5835</v>
      </c>
    </row>
    <row r="861" spans="1:16" outlineLevel="1">
      <c r="A861" s="227" t="s">
        <v>2943</v>
      </c>
      <c r="B861" s="235"/>
      <c r="D861" s="219" t="str">
        <f t="shared" si="13"/>
        <v>Другое</v>
      </c>
      <c r="F861" s="225"/>
      <c r="G861" s="205" t="s">
        <v>4314</v>
      </c>
      <c r="H861" s="205" t="s">
        <v>1436</v>
      </c>
      <c r="I861" s="205" t="s">
        <v>4578</v>
      </c>
      <c r="J861" s="205" t="s">
        <v>4904</v>
      </c>
      <c r="K861" s="205" t="s">
        <v>1186</v>
      </c>
      <c r="L861" s="205" t="s">
        <v>1436</v>
      </c>
      <c r="M861" s="205" t="s">
        <v>1186</v>
      </c>
      <c r="N861" s="205" t="s">
        <v>7337</v>
      </c>
      <c r="O861" s="205" t="s">
        <v>1436</v>
      </c>
      <c r="P861" s="205" t="s">
        <v>6354</v>
      </c>
    </row>
    <row r="862" spans="1:16" outlineLevel="1">
      <c r="A862" s="227" t="s">
        <v>2943</v>
      </c>
      <c r="B862" s="235"/>
      <c r="D862" s="219" t="str">
        <f t="shared" si="13"/>
        <v>Резина</v>
      </c>
      <c r="F862" s="225"/>
      <c r="G862" s="205" t="s">
        <v>1622</v>
      </c>
      <c r="H862" s="205" t="s">
        <v>3573</v>
      </c>
      <c r="I862" s="205" t="s">
        <v>4583</v>
      </c>
      <c r="J862" s="205" t="s">
        <v>285</v>
      </c>
      <c r="K862" s="205" t="s">
        <v>1201</v>
      </c>
      <c r="L862" s="205" t="s">
        <v>3573</v>
      </c>
      <c r="M862" s="205" t="s">
        <v>1201</v>
      </c>
      <c r="N862" s="205" t="s">
        <v>7342</v>
      </c>
      <c r="O862" s="205" t="s">
        <v>3573</v>
      </c>
      <c r="P862" s="205" t="s">
        <v>1201</v>
      </c>
    </row>
    <row r="863" spans="1:16" outlineLevel="1">
      <c r="A863" s="227" t="s">
        <v>2943</v>
      </c>
      <c r="B863" s="235"/>
      <c r="D863" s="219" t="str">
        <f t="shared" si="13"/>
        <v>Сталь</v>
      </c>
      <c r="F863" s="225"/>
      <c r="G863" s="205" t="s">
        <v>1758</v>
      </c>
      <c r="H863" s="205" t="s">
        <v>3574</v>
      </c>
      <c r="I863" s="205" t="s">
        <v>4584</v>
      </c>
      <c r="J863" s="205" t="s">
        <v>286</v>
      </c>
      <c r="K863" s="205" t="s">
        <v>1202</v>
      </c>
      <c r="L863" s="205" t="s">
        <v>3574</v>
      </c>
      <c r="M863" s="205" t="s">
        <v>1202</v>
      </c>
      <c r="N863" s="205" t="s">
        <v>7343</v>
      </c>
      <c r="O863" s="205" t="s">
        <v>3574</v>
      </c>
      <c r="P863" s="205" t="s">
        <v>1202</v>
      </c>
    </row>
    <row r="864" spans="1:16" outlineLevel="1">
      <c r="A864" s="227" t="s">
        <v>2943</v>
      </c>
      <c r="B864" s="235"/>
      <c r="D864" s="219" t="str">
        <f t="shared" ref="D864:D927" si="14">INDEX(G864:Q864,,$F$2)</f>
        <v>Выбор</v>
      </c>
      <c r="F864" s="225"/>
      <c r="G864" s="205" t="s">
        <v>654</v>
      </c>
      <c r="H864" s="205" t="s">
        <v>3876</v>
      </c>
      <c r="I864" s="205" t="s">
        <v>4391</v>
      </c>
      <c r="J864" s="205" t="s">
        <v>337</v>
      </c>
      <c r="K864" s="205" t="s">
        <v>1898</v>
      </c>
      <c r="L864" s="205" t="s">
        <v>3876</v>
      </c>
      <c r="M864" s="205" t="s">
        <v>1898</v>
      </c>
      <c r="N864" s="205" t="s">
        <v>6588</v>
      </c>
      <c r="O864" s="205" t="s">
        <v>3876</v>
      </c>
      <c r="P864" s="205" t="s">
        <v>5835</v>
      </c>
    </row>
    <row r="865" spans="1:16" outlineLevel="1">
      <c r="A865" s="227" t="s">
        <v>2943</v>
      </c>
      <c r="B865" s="235"/>
      <c r="D865" s="219" t="str">
        <f t="shared" si="14"/>
        <v>Холодный ящик</v>
      </c>
      <c r="F865" s="225"/>
      <c r="G865" s="205" t="s">
        <v>1621</v>
      </c>
      <c r="H865" s="205" t="s">
        <v>3571</v>
      </c>
      <c r="I865" s="205" t="s">
        <v>4585</v>
      </c>
      <c r="J865" s="205" t="s">
        <v>287</v>
      </c>
      <c r="K865" s="205" t="s">
        <v>1203</v>
      </c>
      <c r="L865" s="205" t="s">
        <v>3571</v>
      </c>
      <c r="M865" s="205" t="s">
        <v>1203</v>
      </c>
      <c r="N865" s="205" t="s">
        <v>7344</v>
      </c>
      <c r="O865" s="205" t="s">
        <v>3571</v>
      </c>
      <c r="P865" s="205" t="s">
        <v>6386</v>
      </c>
    </row>
    <row r="866" spans="1:16" outlineLevel="1">
      <c r="A866" s="227" t="s">
        <v>2943</v>
      </c>
      <c r="B866" s="235"/>
      <c r="D866" s="219" t="str">
        <f t="shared" si="14"/>
        <v>Горячий ящик</v>
      </c>
      <c r="F866" s="225"/>
      <c r="G866" s="205" t="s">
        <v>1757</v>
      </c>
      <c r="H866" s="205" t="s">
        <v>3572</v>
      </c>
      <c r="I866" s="205" t="s">
        <v>4586</v>
      </c>
      <c r="J866" s="205" t="s">
        <v>288</v>
      </c>
      <c r="K866" s="205" t="s">
        <v>1204</v>
      </c>
      <c r="L866" s="205" t="s">
        <v>3572</v>
      </c>
      <c r="M866" s="205" t="s">
        <v>1204</v>
      </c>
      <c r="N866" s="205" t="s">
        <v>7345</v>
      </c>
      <c r="O866" s="205" t="s">
        <v>3572</v>
      </c>
      <c r="P866" s="205" t="s">
        <v>6387</v>
      </c>
    </row>
    <row r="867" spans="1:16" outlineLevel="1">
      <c r="A867" s="227" t="s">
        <v>2943</v>
      </c>
      <c r="B867" s="235"/>
      <c r="D867" s="219" t="str">
        <f t="shared" si="14"/>
        <v>Выбор</v>
      </c>
      <c r="F867" s="225"/>
      <c r="G867" s="205" t="s">
        <v>654</v>
      </c>
      <c r="H867" s="205" t="s">
        <v>3876</v>
      </c>
      <c r="I867" s="205" t="s">
        <v>4391</v>
      </c>
      <c r="J867" s="205" t="s">
        <v>337</v>
      </c>
      <c r="K867" s="205" t="s">
        <v>1898</v>
      </c>
      <c r="L867" s="205" t="s">
        <v>3876</v>
      </c>
      <c r="M867" s="205" t="s">
        <v>1898</v>
      </c>
      <c r="N867" s="205" t="s">
        <v>6588</v>
      </c>
      <c r="O867" s="205" t="s">
        <v>3876</v>
      </c>
      <c r="P867" s="205" t="s">
        <v>5835</v>
      </c>
    </row>
    <row r="868" spans="1:16" outlineLevel="1">
      <c r="A868" s="227" t="s">
        <v>2943</v>
      </c>
      <c r="B868" s="235"/>
      <c r="D868" s="219" t="str">
        <f t="shared" si="14"/>
        <v>Другое</v>
      </c>
      <c r="F868" s="225"/>
      <c r="G868" s="205" t="s">
        <v>4314</v>
      </c>
      <c r="H868" s="205" t="s">
        <v>1436</v>
      </c>
      <c r="I868" s="205" t="s">
        <v>4578</v>
      </c>
      <c r="J868" s="205" t="s">
        <v>4904</v>
      </c>
      <c r="K868" s="205" t="s">
        <v>1186</v>
      </c>
      <c r="L868" s="205" t="s">
        <v>1436</v>
      </c>
      <c r="M868" s="205" t="s">
        <v>1186</v>
      </c>
      <c r="N868" s="205" t="s">
        <v>7337</v>
      </c>
      <c r="O868" s="205" t="s">
        <v>1436</v>
      </c>
      <c r="P868" s="205" t="s">
        <v>6354</v>
      </c>
    </row>
    <row r="869" spans="1:16" outlineLevel="1">
      <c r="A869" s="227" t="s">
        <v>2943</v>
      </c>
      <c r="B869" s="235"/>
      <c r="D869" s="219" t="str">
        <f t="shared" si="14"/>
        <v>Обрезка с одной стороны</v>
      </c>
      <c r="F869" s="225"/>
      <c r="G869" s="205" t="s">
        <v>1610</v>
      </c>
      <c r="H869" s="205" t="s">
        <v>4069</v>
      </c>
      <c r="I869" s="205" t="s">
        <v>4587</v>
      </c>
      <c r="J869" s="205" t="s">
        <v>289</v>
      </c>
      <c r="K869" s="205" t="s">
        <v>1205</v>
      </c>
      <c r="L869" s="205" t="s">
        <v>4069</v>
      </c>
      <c r="M869" s="205" t="s">
        <v>1205</v>
      </c>
      <c r="N869" s="205" t="s">
        <v>7346</v>
      </c>
      <c r="O869" s="205" t="s">
        <v>4069</v>
      </c>
      <c r="P869" s="205" t="s">
        <v>6388</v>
      </c>
    </row>
    <row r="870" spans="1:16" outlineLevel="1">
      <c r="A870" s="227" t="s">
        <v>2943</v>
      </c>
      <c r="B870" s="235"/>
      <c r="D870" s="219" t="str">
        <f t="shared" si="14"/>
        <v>Обрезка с 2х сторон</v>
      </c>
      <c r="F870" s="225"/>
      <c r="G870" s="205" t="s">
        <v>1613</v>
      </c>
      <c r="H870" s="205" t="s">
        <v>264</v>
      </c>
      <c r="I870" s="205" t="s">
        <v>4588</v>
      </c>
      <c r="J870" s="205" t="s">
        <v>290</v>
      </c>
      <c r="K870" s="205" t="s">
        <v>1206</v>
      </c>
      <c r="L870" s="205" t="s">
        <v>264</v>
      </c>
      <c r="M870" s="205" t="s">
        <v>1206</v>
      </c>
      <c r="N870" s="205" t="s">
        <v>7347</v>
      </c>
      <c r="O870" s="205" t="s">
        <v>264</v>
      </c>
      <c r="P870" s="205" t="s">
        <v>6389</v>
      </c>
    </row>
    <row r="871" spans="1:16" outlineLevel="1">
      <c r="A871" s="227" t="s">
        <v>2943</v>
      </c>
      <c r="B871" s="235"/>
      <c r="D871" s="219" t="str">
        <f t="shared" si="14"/>
        <v xml:space="preserve">Выбор </v>
      </c>
      <c r="F871" s="225"/>
      <c r="G871" s="205" t="s">
        <v>654</v>
      </c>
      <c r="H871" s="205" t="s">
        <v>3876</v>
      </c>
      <c r="I871" s="205" t="s">
        <v>4391</v>
      </c>
      <c r="J871" s="205" t="s">
        <v>291</v>
      </c>
      <c r="K871" s="205" t="s">
        <v>1898</v>
      </c>
      <c r="L871" s="205" t="s">
        <v>3876</v>
      </c>
      <c r="M871" s="205" t="s">
        <v>1898</v>
      </c>
      <c r="N871" s="205" t="s">
        <v>6588</v>
      </c>
      <c r="O871" s="205" t="s">
        <v>3876</v>
      </c>
      <c r="P871" s="205" t="s">
        <v>5835</v>
      </c>
    </row>
    <row r="872" spans="1:16" outlineLevel="1">
      <c r="A872" s="227" t="s">
        <v>2943</v>
      </c>
      <c r="B872" s="235"/>
      <c r="D872" s="219" t="str">
        <f t="shared" si="14"/>
        <v>Воздух-воздух</v>
      </c>
      <c r="F872" s="225"/>
      <c r="G872" s="205" t="s">
        <v>1619</v>
      </c>
      <c r="H872" s="205" t="s">
        <v>265</v>
      </c>
      <c r="I872" s="205" t="s">
        <v>4589</v>
      </c>
      <c r="J872" s="205" t="s">
        <v>292</v>
      </c>
      <c r="K872" s="205" t="s">
        <v>1207</v>
      </c>
      <c r="L872" s="205" t="s">
        <v>265</v>
      </c>
      <c r="M872" s="205" t="s">
        <v>1207</v>
      </c>
      <c r="N872" s="205" t="s">
        <v>7348</v>
      </c>
      <c r="O872" s="205" t="s">
        <v>265</v>
      </c>
      <c r="P872" s="205" t="s">
        <v>6390</v>
      </c>
    </row>
    <row r="873" spans="1:16" outlineLevel="1">
      <c r="A873" s="227" t="s">
        <v>2943</v>
      </c>
      <c r="B873" s="235"/>
      <c r="D873" s="219" t="str">
        <f t="shared" si="14"/>
        <v>Воздух-вода</v>
      </c>
      <c r="F873" s="225"/>
      <c r="G873" s="205" t="s">
        <v>1623</v>
      </c>
      <c r="H873" s="205" t="s">
        <v>266</v>
      </c>
      <c r="I873" s="205" t="s">
        <v>4590</v>
      </c>
      <c r="J873" s="205" t="s">
        <v>293</v>
      </c>
      <c r="K873" s="205" t="s">
        <v>1207</v>
      </c>
      <c r="L873" s="205" t="s">
        <v>266</v>
      </c>
      <c r="M873" s="205" t="s">
        <v>1207</v>
      </c>
      <c r="N873" s="205" t="s">
        <v>7349</v>
      </c>
      <c r="O873" s="205" t="s">
        <v>266</v>
      </c>
      <c r="P873" s="205" t="s">
        <v>6391</v>
      </c>
    </row>
    <row r="874" spans="1:16" s="222" customFormat="1">
      <c r="A874" s="221" t="s">
        <v>2666</v>
      </c>
      <c r="B874" s="434"/>
      <c r="D874" s="219">
        <f t="shared" si="14"/>
        <v>0</v>
      </c>
      <c r="G874" s="206"/>
      <c r="H874" s="206"/>
      <c r="I874" s="206"/>
      <c r="J874" s="206"/>
      <c r="K874" s="206"/>
      <c r="L874" s="206"/>
      <c r="M874" s="206"/>
      <c r="N874" s="206"/>
      <c r="O874" s="206"/>
      <c r="P874" s="206"/>
    </row>
    <row r="875" spans="1:16" outlineLevel="1">
      <c r="A875" s="216" t="s">
        <v>2944</v>
      </c>
      <c r="D875" s="219" t="str">
        <f t="shared" si="14"/>
        <v>Таблица IDO (калькуляция стоимости оснастки)</v>
      </c>
      <c r="F875" s="225"/>
      <c r="G875" s="215" t="s">
        <v>1670</v>
      </c>
      <c r="H875" s="215" t="s">
        <v>3877</v>
      </c>
      <c r="I875" s="215" t="s">
        <v>4591</v>
      </c>
      <c r="J875" s="215" t="s">
        <v>294</v>
      </c>
      <c r="K875" s="215" t="s">
        <v>21</v>
      </c>
      <c r="L875" s="215" t="s">
        <v>5514</v>
      </c>
      <c r="M875" s="215" t="s">
        <v>21</v>
      </c>
      <c r="N875" s="215" t="s">
        <v>7350</v>
      </c>
      <c r="O875" s="215" t="s">
        <v>3877</v>
      </c>
      <c r="P875" s="215" t="s">
        <v>6392</v>
      </c>
    </row>
    <row r="876" spans="1:16" outlineLevel="1">
      <c r="A876" s="216" t="s">
        <v>2944</v>
      </c>
      <c r="D876" s="219" t="str">
        <f t="shared" si="14"/>
        <v>Автор</v>
      </c>
      <c r="F876" s="225"/>
      <c r="G876" s="215" t="s">
        <v>2493</v>
      </c>
      <c r="H876" s="215" t="s">
        <v>1755</v>
      </c>
      <c r="I876" s="215" t="s">
        <v>4592</v>
      </c>
      <c r="J876" s="215" t="s">
        <v>4227</v>
      </c>
      <c r="K876" s="215" t="s">
        <v>22</v>
      </c>
      <c r="L876" s="215" t="s">
        <v>2507</v>
      </c>
      <c r="M876" s="215" t="s">
        <v>22</v>
      </c>
      <c r="N876" s="215" t="s">
        <v>7351</v>
      </c>
      <c r="O876" s="215" t="s">
        <v>5748</v>
      </c>
      <c r="P876" s="215" t="s">
        <v>6393</v>
      </c>
    </row>
    <row r="877" spans="1:16" outlineLevel="1">
      <c r="A877" s="216" t="s">
        <v>2944</v>
      </c>
      <c r="D877" s="219" t="str">
        <f t="shared" si="14"/>
        <v>(заполнить для каждой оснастки)</v>
      </c>
      <c r="F877" s="225"/>
      <c r="G877" s="215" t="s">
        <v>2494</v>
      </c>
      <c r="H877" s="215" t="s">
        <v>268</v>
      </c>
      <c r="I877" s="215" t="s">
        <v>4593</v>
      </c>
      <c r="J877" s="215" t="s">
        <v>4228</v>
      </c>
      <c r="K877" s="215" t="s">
        <v>2882</v>
      </c>
      <c r="L877" s="215" t="s">
        <v>2508</v>
      </c>
      <c r="M877" s="215" t="s">
        <v>2882</v>
      </c>
      <c r="N877" s="215" t="s">
        <v>7352</v>
      </c>
      <c r="O877" s="215" t="s">
        <v>5749</v>
      </c>
      <c r="P877" s="215" t="s">
        <v>6394</v>
      </c>
    </row>
    <row r="878" spans="1:16" outlineLevel="1">
      <c r="A878" s="216" t="s">
        <v>2944</v>
      </c>
      <c r="D878" s="219" t="str">
        <f t="shared" si="14"/>
        <v>ОБЩАЯ ИНФОРМАЦИЯ</v>
      </c>
      <c r="F878" s="225"/>
      <c r="G878" s="200" t="s">
        <v>2495</v>
      </c>
      <c r="H878" s="200" t="s">
        <v>269</v>
      </c>
      <c r="I878" s="200" t="s">
        <v>4594</v>
      </c>
      <c r="J878" s="200" t="s">
        <v>4229</v>
      </c>
      <c r="K878" s="200" t="s">
        <v>2883</v>
      </c>
      <c r="L878" s="200" t="s">
        <v>2509</v>
      </c>
      <c r="M878" s="200" t="s">
        <v>2883</v>
      </c>
      <c r="N878" s="200" t="s">
        <v>7353</v>
      </c>
      <c r="O878" s="200" t="s">
        <v>5278</v>
      </c>
      <c r="P878" s="200" t="s">
        <v>6395</v>
      </c>
    </row>
    <row r="879" spans="1:16" outlineLevel="1">
      <c r="A879" s="216" t="s">
        <v>2944</v>
      </c>
      <c r="D879" s="219" t="str">
        <f t="shared" si="14"/>
        <v>Название детали</v>
      </c>
      <c r="F879" s="225"/>
      <c r="G879" s="205" t="s">
        <v>2496</v>
      </c>
      <c r="H879" s="205" t="s">
        <v>3454</v>
      </c>
      <c r="I879" s="205" t="s">
        <v>4595</v>
      </c>
      <c r="J879" s="205" t="s">
        <v>1546</v>
      </c>
      <c r="K879" s="205" t="s">
        <v>2884</v>
      </c>
      <c r="L879" s="205" t="s">
        <v>3061</v>
      </c>
      <c r="M879" s="205" t="s">
        <v>2884</v>
      </c>
      <c r="N879" s="205" t="s">
        <v>7354</v>
      </c>
      <c r="O879" s="205" t="s">
        <v>5750</v>
      </c>
      <c r="P879" s="205" t="s">
        <v>6396</v>
      </c>
    </row>
    <row r="880" spans="1:16" outlineLevel="1">
      <c r="A880" s="216" t="s">
        <v>2944</v>
      </c>
      <c r="D880" s="219" t="str">
        <f t="shared" si="14"/>
        <v>Номер детали</v>
      </c>
      <c r="F880" s="225"/>
      <c r="G880" s="205" t="s">
        <v>2497</v>
      </c>
      <c r="H880" s="205" t="s">
        <v>3455</v>
      </c>
      <c r="I880" s="205" t="s">
        <v>4596</v>
      </c>
      <c r="J880" s="205" t="s">
        <v>938</v>
      </c>
      <c r="K880" s="205" t="s">
        <v>2885</v>
      </c>
      <c r="L880" s="205" t="s">
        <v>5515</v>
      </c>
      <c r="M880" s="205" t="s">
        <v>2885</v>
      </c>
      <c r="N880" s="205" t="s">
        <v>7355</v>
      </c>
      <c r="O880" s="205" t="s">
        <v>5751</v>
      </c>
      <c r="P880" s="205" t="s">
        <v>6397</v>
      </c>
    </row>
    <row r="881" spans="1:16" outlineLevel="1">
      <c r="A881" s="216" t="s">
        <v>2944</v>
      </c>
      <c r="D881" s="219" t="str">
        <f t="shared" si="14"/>
        <v>Название постащика первого уровня</v>
      </c>
      <c r="F881" s="225"/>
      <c r="G881" s="205" t="s">
        <v>2006</v>
      </c>
      <c r="H881" s="205" t="s">
        <v>3456</v>
      </c>
      <c r="I881" s="205" t="s">
        <v>4597</v>
      </c>
      <c r="J881" s="205" t="s">
        <v>4230</v>
      </c>
      <c r="K881" s="205" t="s">
        <v>2886</v>
      </c>
      <c r="L881" s="205" t="s">
        <v>2510</v>
      </c>
      <c r="M881" s="205" t="s">
        <v>2886</v>
      </c>
      <c r="N881" s="205" t="s">
        <v>7356</v>
      </c>
      <c r="O881" s="205" t="s">
        <v>5752</v>
      </c>
      <c r="P881" s="205" t="s">
        <v>6398</v>
      </c>
    </row>
    <row r="882" spans="1:16" outlineLevel="1">
      <c r="A882" s="216" t="s">
        <v>2944</v>
      </c>
      <c r="D882" s="219" t="str">
        <f t="shared" si="14"/>
        <v>Название производителя</v>
      </c>
      <c r="F882" s="225"/>
      <c r="G882" s="205" t="s">
        <v>2499</v>
      </c>
      <c r="H882" s="205" t="s">
        <v>1237</v>
      </c>
      <c r="I882" s="205" t="s">
        <v>4598</v>
      </c>
      <c r="J882" s="205" t="s">
        <v>4231</v>
      </c>
      <c r="K882" s="205" t="s">
        <v>2887</v>
      </c>
      <c r="L882" s="205" t="s">
        <v>2511</v>
      </c>
      <c r="M882" s="205" t="s">
        <v>2887</v>
      </c>
      <c r="N882" s="205" t="s">
        <v>7357</v>
      </c>
      <c r="O882" s="205" t="s">
        <v>5753</v>
      </c>
      <c r="P882" s="205" t="s">
        <v>6399</v>
      </c>
    </row>
    <row r="883" spans="1:16" outlineLevel="1">
      <c r="A883" s="216" t="s">
        <v>2944</v>
      </c>
      <c r="D883" s="219" t="str">
        <f t="shared" si="14"/>
        <v>Название проекта</v>
      </c>
      <c r="F883" s="225"/>
      <c r="G883" s="205" t="s">
        <v>2501</v>
      </c>
      <c r="H883" s="205" t="s">
        <v>3878</v>
      </c>
      <c r="I883" s="205" t="s">
        <v>4599</v>
      </c>
      <c r="J883" s="205" t="s">
        <v>4232</v>
      </c>
      <c r="K883" s="205" t="s">
        <v>2888</v>
      </c>
      <c r="L883" s="205" t="s">
        <v>2512</v>
      </c>
      <c r="M883" s="205" t="s">
        <v>2888</v>
      </c>
      <c r="N883" s="205" t="s">
        <v>7358</v>
      </c>
      <c r="O883" s="205" t="s">
        <v>5279</v>
      </c>
      <c r="P883" s="205" t="s">
        <v>2888</v>
      </c>
    </row>
    <row r="884" spans="1:16" outlineLevel="1">
      <c r="A884" s="216" t="s">
        <v>2944</v>
      </c>
      <c r="D884" s="219" t="str">
        <f t="shared" si="14"/>
        <v>Normed constituent</v>
      </c>
      <c r="F884" s="225"/>
      <c r="G884" s="200" t="s">
        <v>2503</v>
      </c>
      <c r="H884" s="200" t="s">
        <v>7571</v>
      </c>
      <c r="I884" s="200" t="s">
        <v>4600</v>
      </c>
      <c r="J884" s="200" t="s">
        <v>7571</v>
      </c>
      <c r="K884" s="200" t="s">
        <v>2889</v>
      </c>
      <c r="L884" s="200" t="s">
        <v>7571</v>
      </c>
      <c r="M884" s="200" t="s">
        <v>2889</v>
      </c>
      <c r="N884" s="200" t="s">
        <v>7571</v>
      </c>
      <c r="O884" s="200" t="s">
        <v>7571</v>
      </c>
      <c r="P884" s="200" t="s">
        <v>2889</v>
      </c>
    </row>
    <row r="885" spans="1:16" outlineLevel="1">
      <c r="A885" s="216" t="s">
        <v>2944</v>
      </c>
      <c r="D885" s="219" t="str">
        <f t="shared" si="14"/>
        <v>Поставщик второго уровня</v>
      </c>
      <c r="F885" s="225"/>
      <c r="G885" s="205" t="s">
        <v>2498</v>
      </c>
      <c r="H885" s="205" t="s">
        <v>1752</v>
      </c>
      <c r="I885" s="205" t="s">
        <v>4601</v>
      </c>
      <c r="J885" s="205" t="s">
        <v>4233</v>
      </c>
      <c r="K885" s="205" t="s">
        <v>2890</v>
      </c>
      <c r="L885" s="205" t="s">
        <v>2513</v>
      </c>
      <c r="M885" s="205" t="s">
        <v>2890</v>
      </c>
      <c r="N885" s="205" t="s">
        <v>7359</v>
      </c>
      <c r="O885" s="205" t="s">
        <v>5754</v>
      </c>
      <c r="P885" s="205" t="s">
        <v>6400</v>
      </c>
    </row>
    <row r="886" spans="1:16" outlineLevel="1">
      <c r="A886" s="216" t="s">
        <v>2944</v>
      </c>
      <c r="D886" s="219" t="str">
        <f t="shared" si="14"/>
        <v>Местонахождение производителя</v>
      </c>
      <c r="F886" s="225"/>
      <c r="G886" s="205" t="s">
        <v>2500</v>
      </c>
      <c r="H886" s="205" t="s">
        <v>1753</v>
      </c>
      <c r="I886" s="205" t="s">
        <v>4602</v>
      </c>
      <c r="J886" s="205" t="s">
        <v>4234</v>
      </c>
      <c r="K886" s="205" t="s">
        <v>2891</v>
      </c>
      <c r="L886" s="205" t="s">
        <v>2514</v>
      </c>
      <c r="M886" s="205" t="s">
        <v>2891</v>
      </c>
      <c r="N886" s="205" t="s">
        <v>7360</v>
      </c>
      <c r="O886" s="205" t="s">
        <v>5755</v>
      </c>
      <c r="P886" s="205" t="s">
        <v>6401</v>
      </c>
    </row>
    <row r="887" spans="1:16" outlineLevel="1">
      <c r="A887" s="216" t="s">
        <v>2944</v>
      </c>
      <c r="D887" s="219" t="str">
        <f t="shared" si="14"/>
        <v>Вид технологии</v>
      </c>
      <c r="G887" s="205" t="s">
        <v>2502</v>
      </c>
      <c r="H887" s="205" t="s">
        <v>3879</v>
      </c>
      <c r="I887" s="205" t="s">
        <v>4603</v>
      </c>
      <c r="J887" s="205" t="s">
        <v>4235</v>
      </c>
      <c r="K887" s="205" t="s">
        <v>2892</v>
      </c>
      <c r="L887" s="205" t="s">
        <v>3879</v>
      </c>
      <c r="M887" s="205" t="s">
        <v>2892</v>
      </c>
      <c r="N887" s="205" t="s">
        <v>7361</v>
      </c>
      <c r="O887" s="205" t="s">
        <v>5280</v>
      </c>
      <c r="P887" s="205" t="s">
        <v>6402</v>
      </c>
    </row>
    <row r="888" spans="1:16" outlineLevel="1">
      <c r="A888" s="216" t="s">
        <v>2944</v>
      </c>
      <c r="D888" s="219" t="str">
        <f t="shared" si="14"/>
        <v>Технология</v>
      </c>
      <c r="G888" s="205" t="s">
        <v>433</v>
      </c>
      <c r="H888" s="205" t="s">
        <v>3880</v>
      </c>
      <c r="I888" s="205" t="s">
        <v>4604</v>
      </c>
      <c r="J888" s="205" t="s">
        <v>4236</v>
      </c>
      <c r="K888" s="205" t="s">
        <v>2893</v>
      </c>
      <c r="L888" s="205" t="s">
        <v>3880</v>
      </c>
      <c r="M888" s="205" t="s">
        <v>2893</v>
      </c>
      <c r="N888" s="205" t="s">
        <v>7362</v>
      </c>
      <c r="O888" s="205" t="s">
        <v>3880</v>
      </c>
      <c r="P888" s="205" t="s">
        <v>2893</v>
      </c>
    </row>
    <row r="889" spans="1:16" outlineLevel="1">
      <c r="A889" s="216" t="s">
        <v>2944</v>
      </c>
      <c r="D889" s="219" t="str">
        <f t="shared" si="14"/>
        <v>Пресс форма</v>
      </c>
      <c r="G889" s="200" t="s">
        <v>434</v>
      </c>
      <c r="H889" s="200" t="s">
        <v>273</v>
      </c>
      <c r="I889" s="200" t="s">
        <v>4605</v>
      </c>
      <c r="J889" s="200" t="s">
        <v>4237</v>
      </c>
      <c r="K889" s="200" t="s">
        <v>2894</v>
      </c>
      <c r="L889" s="200" t="s">
        <v>273</v>
      </c>
      <c r="M889" s="200" t="s">
        <v>2894</v>
      </c>
      <c r="N889" s="200" t="s">
        <v>7363</v>
      </c>
      <c r="O889" s="200" t="s">
        <v>5281</v>
      </c>
      <c r="P889" s="200" t="s">
        <v>2894</v>
      </c>
    </row>
    <row r="890" spans="1:16" outlineLevel="1">
      <c r="A890" s="216" t="s">
        <v>2944</v>
      </c>
      <c r="D890" s="219" t="str">
        <f t="shared" si="14"/>
        <v>Количество гнезд</v>
      </c>
      <c r="G890" s="205" t="s">
        <v>436</v>
      </c>
      <c r="H890" s="205" t="s">
        <v>1238</v>
      </c>
      <c r="I890" s="205" t="s">
        <v>2043</v>
      </c>
      <c r="J890" s="205" t="s">
        <v>4907</v>
      </c>
      <c r="K890" s="205" t="s">
        <v>3686</v>
      </c>
      <c r="L890" s="205" t="s">
        <v>1238</v>
      </c>
      <c r="M890" s="205" t="s">
        <v>3686</v>
      </c>
      <c r="N890" s="205" t="s">
        <v>7364</v>
      </c>
      <c r="O890" s="205" t="s">
        <v>5756</v>
      </c>
      <c r="P890" s="205" t="s">
        <v>3686</v>
      </c>
    </row>
    <row r="891" spans="1:16" outlineLevel="1">
      <c r="A891" s="216" t="s">
        <v>2944</v>
      </c>
      <c r="D891" s="219" t="str">
        <f t="shared" si="14"/>
        <v>Количество слайдов</v>
      </c>
      <c r="G891" s="205" t="s">
        <v>1870</v>
      </c>
      <c r="H891" s="205" t="s">
        <v>1239</v>
      </c>
      <c r="I891" s="205" t="s">
        <v>2558</v>
      </c>
      <c r="J891" s="205" t="s">
        <v>4238</v>
      </c>
      <c r="K891" s="205" t="s">
        <v>1181</v>
      </c>
      <c r="L891" s="205" t="s">
        <v>1239</v>
      </c>
      <c r="M891" s="205" t="s">
        <v>1181</v>
      </c>
      <c r="N891" s="205" t="s">
        <v>7365</v>
      </c>
      <c r="O891" s="205" t="s">
        <v>5757</v>
      </c>
      <c r="P891" s="205" t="s">
        <v>6377</v>
      </c>
    </row>
    <row r="892" spans="1:16" outlineLevel="1">
      <c r="A892" s="216" t="s">
        <v>2944</v>
      </c>
      <c r="D892" s="219" t="str">
        <f t="shared" si="14"/>
        <v>Тип литья и количество порогов</v>
      </c>
      <c r="G892" s="205" t="s">
        <v>1871</v>
      </c>
      <c r="H892" s="205" t="s">
        <v>1240</v>
      </c>
      <c r="I892" s="205" t="s">
        <v>4606</v>
      </c>
      <c r="J892" s="205" t="s">
        <v>4239</v>
      </c>
      <c r="K892" s="205" t="s">
        <v>2895</v>
      </c>
      <c r="L892" s="205" t="s">
        <v>1240</v>
      </c>
      <c r="M892" s="205" t="s">
        <v>2895</v>
      </c>
      <c r="N892" s="205" t="s">
        <v>7366</v>
      </c>
      <c r="O892" s="205" t="s">
        <v>5758</v>
      </c>
      <c r="P892" s="205" t="s">
        <v>6403</v>
      </c>
    </row>
    <row r="893" spans="1:16" outlineLevel="1">
      <c r="A893" s="216" t="s">
        <v>2944</v>
      </c>
      <c r="D893" s="219" t="str">
        <f t="shared" si="14"/>
        <v>Другие инструменты</v>
      </c>
      <c r="G893" s="200" t="s">
        <v>435</v>
      </c>
      <c r="H893" s="200" t="s">
        <v>1754</v>
      </c>
      <c r="I893" s="200" t="s">
        <v>4607</v>
      </c>
      <c r="J893" s="200" t="s">
        <v>4240</v>
      </c>
      <c r="K893" s="200" t="s">
        <v>2896</v>
      </c>
      <c r="L893" s="200" t="s">
        <v>1754</v>
      </c>
      <c r="M893" s="200" t="s">
        <v>2896</v>
      </c>
      <c r="N893" s="200" t="s">
        <v>7367</v>
      </c>
      <c r="O893" s="200" t="s">
        <v>5759</v>
      </c>
      <c r="P893" s="200" t="s">
        <v>6404</v>
      </c>
    </row>
    <row r="894" spans="1:16" outlineLevel="1">
      <c r="A894" s="216" t="s">
        <v>2944</v>
      </c>
      <c r="D894" s="219" t="str">
        <f t="shared" si="14"/>
        <v>Резка - Штамповка</v>
      </c>
      <c r="G894" s="200" t="s">
        <v>1872</v>
      </c>
      <c r="H894" s="200" t="s">
        <v>3221</v>
      </c>
      <c r="I894" s="200" t="s">
        <v>4608</v>
      </c>
      <c r="J894" s="200" t="s">
        <v>4241</v>
      </c>
      <c r="K894" s="200" t="s">
        <v>2897</v>
      </c>
      <c r="L894" s="200" t="s">
        <v>3221</v>
      </c>
      <c r="M894" s="200" t="s">
        <v>2897</v>
      </c>
      <c r="N894" s="200" t="s">
        <v>7368</v>
      </c>
      <c r="O894" s="200" t="s">
        <v>5760</v>
      </c>
      <c r="P894" s="200" t="s">
        <v>6405</v>
      </c>
    </row>
    <row r="895" spans="1:16" outlineLevel="1">
      <c r="A895" s="216" t="s">
        <v>2944</v>
      </c>
      <c r="D895" s="219" t="str">
        <f t="shared" si="14"/>
        <v>Количество этапов</v>
      </c>
      <c r="G895" s="205" t="s">
        <v>3130</v>
      </c>
      <c r="H895" s="205" t="s">
        <v>1241</v>
      </c>
      <c r="I895" s="205" t="s">
        <v>4609</v>
      </c>
      <c r="J895" s="205" t="s">
        <v>4242</v>
      </c>
      <c r="K895" s="205" t="s">
        <v>2898</v>
      </c>
      <c r="L895" s="205" t="s">
        <v>1241</v>
      </c>
      <c r="M895" s="205" t="s">
        <v>2898</v>
      </c>
      <c r="N895" s="205" t="s">
        <v>7369</v>
      </c>
      <c r="O895" s="205" t="s">
        <v>5761</v>
      </c>
      <c r="P895" s="205" t="s">
        <v>6406</v>
      </c>
    </row>
    <row r="896" spans="1:16" outlineLevel="1">
      <c r="A896" s="216" t="s">
        <v>2944</v>
      </c>
      <c r="D896" s="219" t="str">
        <f t="shared" si="14"/>
        <v>Количество деталей за цикл/удар</v>
      </c>
      <c r="G896" s="205" t="s">
        <v>3131</v>
      </c>
      <c r="H896" s="205" t="s">
        <v>1242</v>
      </c>
      <c r="I896" s="205" t="s">
        <v>2553</v>
      </c>
      <c r="J896" s="205" t="s">
        <v>4243</v>
      </c>
      <c r="K896" s="205" t="s">
        <v>3739</v>
      </c>
      <c r="L896" s="205" t="s">
        <v>1242</v>
      </c>
      <c r="M896" s="205" t="s">
        <v>3739</v>
      </c>
      <c r="N896" s="205" t="s">
        <v>7370</v>
      </c>
      <c r="O896" s="205" t="s">
        <v>5740</v>
      </c>
      <c r="P896" s="205" t="s">
        <v>6345</v>
      </c>
    </row>
    <row r="897" spans="1:16" outlineLevel="1">
      <c r="A897" s="216" t="s">
        <v>2944</v>
      </c>
      <c r="D897" s="219" t="str">
        <f t="shared" si="14"/>
        <v>ПРОИЗВОДСТВЕННЫЙ ПРОЦЕСС</v>
      </c>
      <c r="G897" s="200" t="s">
        <v>2834</v>
      </c>
      <c r="H897" s="200" t="s">
        <v>270</v>
      </c>
      <c r="I897" s="200" t="s">
        <v>4610</v>
      </c>
      <c r="J897" s="200" t="s">
        <v>4244</v>
      </c>
      <c r="K897" s="200" t="s">
        <v>2899</v>
      </c>
      <c r="L897" s="200" t="s">
        <v>270</v>
      </c>
      <c r="M897" s="200" t="s">
        <v>2899</v>
      </c>
      <c r="N897" s="200" t="s">
        <v>7371</v>
      </c>
      <c r="O897" s="200" t="s">
        <v>5282</v>
      </c>
      <c r="P897" s="200" t="s">
        <v>6407</v>
      </c>
    </row>
    <row r="898" spans="1:16" outlineLevel="1">
      <c r="A898" s="216" t="s">
        <v>2944</v>
      </c>
      <c r="D898" s="219" t="str">
        <f t="shared" si="14"/>
        <v>Код</v>
      </c>
      <c r="G898" s="208" t="s">
        <v>2835</v>
      </c>
      <c r="H898" s="208" t="s">
        <v>2835</v>
      </c>
      <c r="I898" s="208" t="s">
        <v>4611</v>
      </c>
      <c r="J898" s="208" t="s">
        <v>4245</v>
      </c>
      <c r="K898" s="208" t="s">
        <v>2900</v>
      </c>
      <c r="L898" s="208" t="s">
        <v>2835</v>
      </c>
      <c r="M898" s="208" t="s">
        <v>2900</v>
      </c>
      <c r="N898" s="208" t="s">
        <v>7372</v>
      </c>
      <c r="O898" s="208" t="s">
        <v>2835</v>
      </c>
      <c r="P898" s="208" t="s">
        <v>2900</v>
      </c>
    </row>
    <row r="899" spans="1:16" outlineLevel="1">
      <c r="A899" s="216" t="s">
        <v>2944</v>
      </c>
      <c r="D899" s="219" t="str">
        <f t="shared" si="14"/>
        <v>Ставка</v>
      </c>
      <c r="G899" s="208" t="s">
        <v>2836</v>
      </c>
      <c r="H899" s="208" t="s">
        <v>2645</v>
      </c>
      <c r="I899" s="208" t="s">
        <v>4612</v>
      </c>
      <c r="J899" s="208" t="s">
        <v>4246</v>
      </c>
      <c r="K899" s="208" t="s">
        <v>2901</v>
      </c>
      <c r="L899" s="208" t="s">
        <v>2645</v>
      </c>
      <c r="M899" s="208" t="s">
        <v>2901</v>
      </c>
      <c r="N899" s="208" t="s">
        <v>7373</v>
      </c>
      <c r="O899" s="208" t="s">
        <v>2645</v>
      </c>
      <c r="P899" s="208" t="s">
        <v>6408</v>
      </c>
    </row>
    <row r="900" spans="1:16" outlineLevel="1">
      <c r="A900" s="216" t="s">
        <v>2944</v>
      </c>
      <c r="D900" s="219" t="str">
        <f t="shared" si="14"/>
        <v>Часы</v>
      </c>
      <c r="G900" s="208" t="s">
        <v>2837</v>
      </c>
      <c r="H900" s="208" t="s">
        <v>1756</v>
      </c>
      <c r="I900" s="208" t="s">
        <v>4613</v>
      </c>
      <c r="J900" s="208" t="s">
        <v>4247</v>
      </c>
      <c r="K900" s="208" t="s">
        <v>2902</v>
      </c>
      <c r="L900" s="208" t="s">
        <v>1756</v>
      </c>
      <c r="M900" s="208" t="s">
        <v>2902</v>
      </c>
      <c r="N900" s="208" t="s">
        <v>7374</v>
      </c>
      <c r="O900" s="208" t="s">
        <v>1756</v>
      </c>
      <c r="P900" s="208" t="s">
        <v>2902</v>
      </c>
    </row>
    <row r="901" spans="1:16" outlineLevel="1">
      <c r="A901" s="216" t="s">
        <v>2944</v>
      </c>
      <c r="D901" s="219" t="str">
        <f t="shared" si="14"/>
        <v>Стоимость в локальной валюте</v>
      </c>
      <c r="G901" s="208" t="s">
        <v>2838</v>
      </c>
      <c r="H901" s="208" t="s">
        <v>2479</v>
      </c>
      <c r="I901" s="208" t="s">
        <v>4614</v>
      </c>
      <c r="J901" s="208" t="s">
        <v>4248</v>
      </c>
      <c r="K901" s="208" t="s">
        <v>2903</v>
      </c>
      <c r="L901" s="208" t="s">
        <v>2479</v>
      </c>
      <c r="M901" s="208" t="s">
        <v>401</v>
      </c>
      <c r="N901" s="208" t="s">
        <v>7375</v>
      </c>
      <c r="O901" s="208" t="s">
        <v>5286</v>
      </c>
      <c r="P901" s="208" t="s">
        <v>6409</v>
      </c>
    </row>
    <row r="902" spans="1:16" outlineLevel="1">
      <c r="A902" s="216" t="s">
        <v>2944</v>
      </c>
      <c r="D902" s="219" t="str">
        <f t="shared" si="14"/>
        <v>Стоимость в валюте сметы</v>
      </c>
      <c r="G902" s="208" t="s">
        <v>2839</v>
      </c>
      <c r="H902" s="208" t="s">
        <v>2481</v>
      </c>
      <c r="I902" s="208" t="s">
        <v>4615</v>
      </c>
      <c r="J902" s="208" t="s">
        <v>4249</v>
      </c>
      <c r="K902" s="208" t="s">
        <v>2904</v>
      </c>
      <c r="L902" s="208" t="s">
        <v>2481</v>
      </c>
      <c r="M902" s="208" t="s">
        <v>402</v>
      </c>
      <c r="N902" s="208" t="s">
        <v>7376</v>
      </c>
      <c r="O902" s="208" t="s">
        <v>5287</v>
      </c>
      <c r="P902" s="208" t="s">
        <v>6410</v>
      </c>
    </row>
    <row r="903" spans="1:16" outlineLevel="1">
      <c r="A903" s="216" t="s">
        <v>2944</v>
      </c>
      <c r="D903" s="219" t="str">
        <f t="shared" si="14"/>
        <v>Сумма</v>
      </c>
      <c r="G903" s="208" t="s">
        <v>240</v>
      </c>
      <c r="H903" s="208" t="s">
        <v>4958</v>
      </c>
      <c r="I903" s="208" t="s">
        <v>4943</v>
      </c>
      <c r="J903" s="208" t="s">
        <v>3033</v>
      </c>
      <c r="K903" s="208" t="s">
        <v>1534</v>
      </c>
      <c r="L903" s="208" t="s">
        <v>4958</v>
      </c>
      <c r="M903" s="208" t="s">
        <v>1534</v>
      </c>
      <c r="N903" s="208" t="s">
        <v>6617</v>
      </c>
      <c r="O903" s="208" t="s">
        <v>4958</v>
      </c>
      <c r="P903" s="208" t="s">
        <v>6411</v>
      </c>
    </row>
    <row r="904" spans="1:16" outlineLevel="1">
      <c r="A904" s="216" t="s">
        <v>2944</v>
      </c>
      <c r="D904" s="219" t="str">
        <f t="shared" si="14"/>
        <v>Валюта</v>
      </c>
      <c r="G904" s="208" t="s">
        <v>1987</v>
      </c>
      <c r="H904" s="208" t="s">
        <v>2480</v>
      </c>
      <c r="I904" s="208" t="s">
        <v>335</v>
      </c>
      <c r="J904" s="208" t="s">
        <v>3024</v>
      </c>
      <c r="K904" s="208" t="s">
        <v>4528</v>
      </c>
      <c r="L904" s="208" t="s">
        <v>2480</v>
      </c>
      <c r="M904" s="208" t="s">
        <v>4528</v>
      </c>
      <c r="N904" s="208" t="s">
        <v>6679</v>
      </c>
      <c r="O904" s="208" t="s">
        <v>5152</v>
      </c>
      <c r="P904" s="208" t="s">
        <v>6412</v>
      </c>
    </row>
    <row r="905" spans="1:16" outlineLevel="1">
      <c r="A905" s="216" t="s">
        <v>2944</v>
      </c>
      <c r="D905" s="219" t="str">
        <f t="shared" si="14"/>
        <v>ПРОЕКТИРОВАНИЕ (Вручную, САПР)</v>
      </c>
      <c r="G905" s="208" t="s">
        <v>2841</v>
      </c>
      <c r="H905" s="208" t="s">
        <v>3222</v>
      </c>
      <c r="I905" s="208" t="s">
        <v>4616</v>
      </c>
      <c r="J905" s="208" t="s">
        <v>3291</v>
      </c>
      <c r="K905" s="208" t="s">
        <v>2905</v>
      </c>
      <c r="L905" s="208" t="s">
        <v>3222</v>
      </c>
      <c r="M905" s="208" t="s">
        <v>2905</v>
      </c>
      <c r="N905" s="208" t="s">
        <v>7377</v>
      </c>
      <c r="O905" s="208" t="s">
        <v>3222</v>
      </c>
      <c r="P905" s="208" t="s">
        <v>3222</v>
      </c>
    </row>
    <row r="906" spans="1:16" outlineLevel="1">
      <c r="A906" s="216" t="s">
        <v>2944</v>
      </c>
      <c r="D906" s="219" t="str">
        <f t="shared" si="14"/>
        <v>МОДЕЛИРОВАНИЕ для литья</v>
      </c>
      <c r="G906" s="208" t="s">
        <v>2843</v>
      </c>
      <c r="H906" s="208" t="s">
        <v>3223</v>
      </c>
      <c r="I906" s="208" t="s">
        <v>3781</v>
      </c>
      <c r="J906" s="208" t="s">
        <v>3292</v>
      </c>
      <c r="K906" s="208" t="s">
        <v>2906</v>
      </c>
      <c r="L906" s="208" t="s">
        <v>3223</v>
      </c>
      <c r="M906" s="208" t="s">
        <v>403</v>
      </c>
      <c r="N906" s="208" t="s">
        <v>7378</v>
      </c>
      <c r="O906" s="208" t="s">
        <v>3223</v>
      </c>
      <c r="P906" s="208" t="s">
        <v>6413</v>
      </c>
    </row>
    <row r="907" spans="1:16" outlineLevel="1">
      <c r="A907" s="216" t="s">
        <v>2944</v>
      </c>
      <c r="D907" s="219" t="str">
        <f t="shared" si="14"/>
        <v>ПРОГРАММИРОВАНИЕ, ТРЕХМЕРНОЕ МОДЕЛИРОВАНИЕ САПР/АСУТП</v>
      </c>
      <c r="G907" s="208" t="s">
        <v>2159</v>
      </c>
      <c r="H907" s="208" t="s">
        <v>3224</v>
      </c>
      <c r="I907" s="208" t="s">
        <v>3782</v>
      </c>
      <c r="J907" s="208" t="s">
        <v>3293</v>
      </c>
      <c r="K907" s="208" t="s">
        <v>4179</v>
      </c>
      <c r="L907" s="208" t="s">
        <v>3224</v>
      </c>
      <c r="M907" s="208" t="s">
        <v>4179</v>
      </c>
      <c r="N907" s="208" t="s">
        <v>7379</v>
      </c>
      <c r="O907" s="208" t="s">
        <v>3224</v>
      </c>
      <c r="P907" s="208" t="s">
        <v>6414</v>
      </c>
    </row>
    <row r="908" spans="1:16" outlineLevel="1">
      <c r="A908" s="216" t="s">
        <v>2944</v>
      </c>
      <c r="D908" s="219" t="str">
        <f t="shared" si="14"/>
        <v>ФРЕЗЕРОВАНИЕ</v>
      </c>
      <c r="G908" s="208" t="s">
        <v>535</v>
      </c>
      <c r="H908" s="208" t="s">
        <v>3225</v>
      </c>
      <c r="I908" s="208" t="s">
        <v>3783</v>
      </c>
      <c r="J908" s="208" t="s">
        <v>3294</v>
      </c>
      <c r="K908" s="208" t="s">
        <v>4180</v>
      </c>
      <c r="L908" s="208" t="s">
        <v>3225</v>
      </c>
      <c r="M908" s="208" t="s">
        <v>4180</v>
      </c>
      <c r="N908" s="208" t="s">
        <v>7380</v>
      </c>
      <c r="O908" s="208" t="s">
        <v>3225</v>
      </c>
      <c r="P908" s="208" t="s">
        <v>6415</v>
      </c>
    </row>
    <row r="909" spans="1:16" outlineLevel="1">
      <c r="A909" s="216" t="s">
        <v>2944</v>
      </c>
      <c r="D909" s="219" t="str">
        <f t="shared" si="14"/>
        <v>ПРОВЕРКА ИНСТРУМЕНТАЛЬНОГО СРЕДСТВА ( Трехмерн., вручную)</v>
      </c>
      <c r="G909" s="208" t="s">
        <v>542</v>
      </c>
      <c r="H909" s="208" t="s">
        <v>3226</v>
      </c>
      <c r="I909" s="208" t="s">
        <v>3784</v>
      </c>
      <c r="J909" s="208" t="s">
        <v>3295</v>
      </c>
      <c r="K909" s="208" t="s">
        <v>4181</v>
      </c>
      <c r="L909" s="208" t="s">
        <v>3226</v>
      </c>
      <c r="M909" s="208" t="s">
        <v>404</v>
      </c>
      <c r="N909" s="208" t="s">
        <v>7381</v>
      </c>
      <c r="O909" s="208" t="s">
        <v>3226</v>
      </c>
      <c r="P909" s="208" t="s">
        <v>6416</v>
      </c>
    </row>
    <row r="910" spans="1:16" outlineLevel="1">
      <c r="A910" s="216" t="s">
        <v>2944</v>
      </c>
      <c r="D910" s="219" t="str">
        <f t="shared" si="14"/>
        <v>МЕЛКАЯ ОБРАБОТКА(пробивка, коррекция, шлифовка)</v>
      </c>
      <c r="G910" s="208" t="s">
        <v>544</v>
      </c>
      <c r="H910" s="208" t="s">
        <v>3227</v>
      </c>
      <c r="I910" s="208" t="s">
        <v>2576</v>
      </c>
      <c r="J910" s="208" t="s">
        <v>3296</v>
      </c>
      <c r="K910" s="208" t="s">
        <v>4182</v>
      </c>
      <c r="L910" s="208" t="s">
        <v>3227</v>
      </c>
      <c r="M910" s="208" t="s">
        <v>405</v>
      </c>
      <c r="N910" s="208" t="s">
        <v>7382</v>
      </c>
      <c r="O910" s="208" t="s">
        <v>3227</v>
      </c>
      <c r="P910" s="208" t="s">
        <v>6417</v>
      </c>
    </row>
    <row r="911" spans="1:16" outlineLevel="1">
      <c r="A911" s="216" t="s">
        <v>2944</v>
      </c>
      <c r="D911" s="219" t="str">
        <f t="shared" si="14"/>
        <v>ГЛУБОКОЕ СВЕРЛЕНИЕ</v>
      </c>
      <c r="G911" s="208" t="s">
        <v>546</v>
      </c>
      <c r="H911" s="208" t="s">
        <v>3228</v>
      </c>
      <c r="I911" s="208" t="s">
        <v>2577</v>
      </c>
      <c r="J911" s="208" t="s">
        <v>3297</v>
      </c>
      <c r="K911" s="208" t="s">
        <v>4183</v>
      </c>
      <c r="L911" s="208" t="s">
        <v>3228</v>
      </c>
      <c r="M911" s="208" t="s">
        <v>4183</v>
      </c>
      <c r="N911" s="208" t="s">
        <v>7383</v>
      </c>
      <c r="O911" s="208" t="s">
        <v>3228</v>
      </c>
      <c r="P911" s="208" t="s">
        <v>6418</v>
      </c>
    </row>
    <row r="912" spans="1:16" outlineLevel="1">
      <c r="A912" s="216" t="s">
        <v>2944</v>
      </c>
      <c r="D912" s="219" t="str">
        <f t="shared" si="14"/>
        <v>ЭЛЕКТРОДЫ (производство)</v>
      </c>
      <c r="G912" s="208" t="s">
        <v>548</v>
      </c>
      <c r="H912" s="208" t="s">
        <v>3229</v>
      </c>
      <c r="I912" s="208" t="s">
        <v>2578</v>
      </c>
      <c r="J912" s="208" t="s">
        <v>3298</v>
      </c>
      <c r="K912" s="208" t="s">
        <v>4184</v>
      </c>
      <c r="L912" s="208" t="s">
        <v>3229</v>
      </c>
      <c r="M912" s="208" t="s">
        <v>4184</v>
      </c>
      <c r="N912" s="208" t="s">
        <v>7384</v>
      </c>
      <c r="O912" s="208" t="s">
        <v>3229</v>
      </c>
      <c r="P912" s="208" t="s">
        <v>6419</v>
      </c>
    </row>
    <row r="913" spans="1:16" outlineLevel="1">
      <c r="A913" s="216" t="s">
        <v>2944</v>
      </c>
      <c r="D913" s="219" t="str">
        <f t="shared" si="14"/>
        <v>ЭЛЕКТРОЭРОЗИОННАЯ ПРОШИВКА</v>
      </c>
      <c r="G913" s="208" t="s">
        <v>550</v>
      </c>
      <c r="H913" s="208" t="s">
        <v>3230</v>
      </c>
      <c r="I913" s="208" t="s">
        <v>2579</v>
      </c>
      <c r="J913" s="208" t="s">
        <v>3299</v>
      </c>
      <c r="K913" s="208" t="s">
        <v>4185</v>
      </c>
      <c r="L913" s="208" t="s">
        <v>3230</v>
      </c>
      <c r="M913" s="208" t="s">
        <v>4185</v>
      </c>
      <c r="N913" s="208" t="s">
        <v>7385</v>
      </c>
      <c r="O913" s="208" t="s">
        <v>3230</v>
      </c>
      <c r="P913" s="208" t="s">
        <v>6420</v>
      </c>
    </row>
    <row r="914" spans="1:16" outlineLevel="1">
      <c r="A914" s="216" t="s">
        <v>2944</v>
      </c>
      <c r="D914" s="219" t="str">
        <f t="shared" si="14"/>
        <v>ЭЛЕКТРОЭРОЗИОННАЯ РЕЗКА</v>
      </c>
      <c r="G914" s="208" t="s">
        <v>552</v>
      </c>
      <c r="H914" s="208" t="s">
        <v>3231</v>
      </c>
      <c r="I914" s="208" t="s">
        <v>2580</v>
      </c>
      <c r="J914" s="208" t="s">
        <v>3300</v>
      </c>
      <c r="K914" s="208" t="s">
        <v>4186</v>
      </c>
      <c r="L914" s="208" t="s">
        <v>3231</v>
      </c>
      <c r="M914" s="208" t="s">
        <v>4186</v>
      </c>
      <c r="N914" s="208" t="s">
        <v>7386</v>
      </c>
      <c r="O914" s="208" t="s">
        <v>3231</v>
      </c>
      <c r="P914" s="208" t="s">
        <v>6421</v>
      </c>
    </row>
    <row r="915" spans="1:16" outlineLevel="1">
      <c r="A915" s="216" t="s">
        <v>2944</v>
      </c>
      <c r="D915" s="219" t="str">
        <f t="shared" si="14"/>
        <v>МОНТАЖ/СБОРКА</v>
      </c>
      <c r="G915" s="208" t="s">
        <v>553</v>
      </c>
      <c r="H915" s="208" t="s">
        <v>3232</v>
      </c>
      <c r="I915" s="208" t="s">
        <v>2581</v>
      </c>
      <c r="J915" s="208" t="s">
        <v>3301</v>
      </c>
      <c r="K915" s="208" t="s">
        <v>4187</v>
      </c>
      <c r="L915" s="208" t="s">
        <v>3232</v>
      </c>
      <c r="M915" s="208" t="s">
        <v>4187</v>
      </c>
      <c r="N915" s="208" t="s">
        <v>7387</v>
      </c>
      <c r="O915" s="208" t="s">
        <v>3232</v>
      </c>
      <c r="P915" s="208" t="s">
        <v>6422</v>
      </c>
    </row>
    <row r="916" spans="1:16" outlineLevel="1">
      <c r="A916" s="216" t="s">
        <v>2944</v>
      </c>
      <c r="D916" s="219" t="str">
        <f t="shared" si="14"/>
        <v>ПОЛИРОВАНИЕ</v>
      </c>
      <c r="G916" s="208" t="s">
        <v>554</v>
      </c>
      <c r="H916" s="208" t="s">
        <v>3233</v>
      </c>
      <c r="I916" s="208" t="s">
        <v>2582</v>
      </c>
      <c r="J916" s="208" t="s">
        <v>3302</v>
      </c>
      <c r="K916" s="208" t="s">
        <v>4188</v>
      </c>
      <c r="L916" s="208" t="s">
        <v>3233</v>
      </c>
      <c r="M916" s="208" t="s">
        <v>4188</v>
      </c>
      <c r="N916" s="208" t="s">
        <v>7388</v>
      </c>
      <c r="O916" s="208" t="s">
        <v>3233</v>
      </c>
      <c r="P916" s="208" t="s">
        <v>6423</v>
      </c>
    </row>
    <row r="917" spans="1:16" outlineLevel="1">
      <c r="A917" s="216" t="s">
        <v>2944</v>
      </c>
      <c r="D917" s="219" t="str">
        <f t="shared" si="14"/>
        <v>ИСПЫТАНИЯ И ДОВОДКА</v>
      </c>
      <c r="G917" s="208" t="s">
        <v>555</v>
      </c>
      <c r="H917" s="208" t="s">
        <v>3234</v>
      </c>
      <c r="I917" s="208" t="s">
        <v>2583</v>
      </c>
      <c r="J917" s="208" t="s">
        <v>3303</v>
      </c>
      <c r="K917" s="208" t="s">
        <v>4189</v>
      </c>
      <c r="L917" s="208" t="s">
        <v>3234</v>
      </c>
      <c r="M917" s="208" t="s">
        <v>4189</v>
      </c>
      <c r="N917" s="208" t="s">
        <v>7389</v>
      </c>
      <c r="O917" s="208" t="s">
        <v>3234</v>
      </c>
      <c r="P917" s="208" t="s">
        <v>6424</v>
      </c>
    </row>
    <row r="918" spans="1:16" outlineLevel="1">
      <c r="A918" s="216" t="s">
        <v>2944</v>
      </c>
      <c r="D918" s="219" t="str">
        <f t="shared" si="14"/>
        <v>3D МОДЕЛИРОВАНИЕ</v>
      </c>
      <c r="G918" s="208" t="s">
        <v>536</v>
      </c>
      <c r="H918" s="208" t="s">
        <v>1243</v>
      </c>
      <c r="I918" s="208" t="s">
        <v>536</v>
      </c>
      <c r="J918" s="208" t="s">
        <v>1836</v>
      </c>
      <c r="K918" s="208" t="s">
        <v>536</v>
      </c>
      <c r="L918" s="208" t="s">
        <v>1243</v>
      </c>
      <c r="M918" s="208" t="s">
        <v>536</v>
      </c>
      <c r="N918" s="208" t="s">
        <v>7390</v>
      </c>
      <c r="O918" s="208" t="s">
        <v>1243</v>
      </c>
      <c r="P918" s="208" t="s">
        <v>536</v>
      </c>
    </row>
    <row r="919" spans="1:16" outlineLevel="1">
      <c r="A919" s="216" t="s">
        <v>2944</v>
      </c>
      <c r="D919" s="219" t="str">
        <f t="shared" si="14"/>
        <v>Ускоренное дробление (UGV)</v>
      </c>
      <c r="G919" s="208" t="s">
        <v>538</v>
      </c>
      <c r="H919" s="208" t="s">
        <v>1748</v>
      </c>
      <c r="I919" s="208" t="s">
        <v>2584</v>
      </c>
      <c r="J919" s="208" t="s">
        <v>1837</v>
      </c>
      <c r="K919" s="208" t="s">
        <v>538</v>
      </c>
      <c r="L919" s="208" t="s">
        <v>1748</v>
      </c>
      <c r="M919" s="208" t="s">
        <v>538</v>
      </c>
      <c r="N919" s="208" t="s">
        <v>7391</v>
      </c>
      <c r="O919" s="208" t="s">
        <v>1748</v>
      </c>
      <c r="P919" s="208" t="s">
        <v>6425</v>
      </c>
    </row>
    <row r="920" spans="1:16" outlineLevel="1">
      <c r="A920" s="216" t="s">
        <v>2944</v>
      </c>
      <c r="D920" s="219" t="str">
        <f t="shared" si="14"/>
        <v>ТРАДИЦИОННОЕ ИЛИ 2D МОДЕЛИРОВАНИЕ</v>
      </c>
      <c r="G920" s="208" t="s">
        <v>540</v>
      </c>
      <c r="H920" s="208" t="s">
        <v>1749</v>
      </c>
      <c r="I920" s="208" t="s">
        <v>2585</v>
      </c>
      <c r="J920" s="208" t="s">
        <v>1838</v>
      </c>
      <c r="K920" s="208" t="s">
        <v>4190</v>
      </c>
      <c r="L920" s="208" t="s">
        <v>1749</v>
      </c>
      <c r="M920" s="208" t="s">
        <v>4190</v>
      </c>
      <c r="N920" s="208" t="s">
        <v>7392</v>
      </c>
      <c r="O920" s="208" t="s">
        <v>1749</v>
      </c>
      <c r="P920" s="208" t="s">
        <v>6426</v>
      </c>
    </row>
    <row r="921" spans="1:16" outlineLevel="1">
      <c r="A921" s="216" t="s">
        <v>2944</v>
      </c>
      <c r="D921" s="219" t="str">
        <f t="shared" si="14"/>
        <v xml:space="preserve">(проверить исправность </v>
      </c>
      <c r="G921" s="205" t="s">
        <v>2333</v>
      </c>
      <c r="H921" s="205" t="s">
        <v>3881</v>
      </c>
      <c r="I921" s="205" t="s">
        <v>2586</v>
      </c>
      <c r="J921" s="205" t="s">
        <v>1839</v>
      </c>
      <c r="K921" s="205" t="s">
        <v>4191</v>
      </c>
      <c r="L921" s="205" t="s">
        <v>3881</v>
      </c>
      <c r="M921" s="205" t="s">
        <v>4191</v>
      </c>
      <c r="N921" s="205" t="s">
        <v>7393</v>
      </c>
      <c r="O921" s="205" t="s">
        <v>3881</v>
      </c>
      <c r="P921" s="205" t="s">
        <v>6427</v>
      </c>
    </row>
    <row r="922" spans="1:16" outlineLevel="1">
      <c r="A922" s="216" t="s">
        <v>2944</v>
      </c>
      <c r="D922" s="219" t="str">
        <f t="shared" si="14"/>
        <v>оборудования при помощи испытательного инструмента)</v>
      </c>
      <c r="G922" s="208" t="s">
        <v>2334</v>
      </c>
      <c r="H922" s="208" t="s">
        <v>3882</v>
      </c>
      <c r="I922" s="208" t="s">
        <v>2587</v>
      </c>
      <c r="J922" s="208" t="s">
        <v>1840</v>
      </c>
      <c r="K922" s="208" t="s">
        <v>406</v>
      </c>
      <c r="L922" s="208" t="s">
        <v>3882</v>
      </c>
      <c r="M922" s="208" t="s">
        <v>406</v>
      </c>
      <c r="N922" s="208" t="s">
        <v>3383</v>
      </c>
      <c r="O922" s="208" t="s">
        <v>3882</v>
      </c>
      <c r="P922" s="208"/>
    </row>
    <row r="923" spans="1:16" outlineLevel="1">
      <c r="A923" s="216" t="s">
        <v>2944</v>
      </c>
      <c r="D923" s="219" t="str">
        <f t="shared" si="14"/>
        <v>СУММА (А)</v>
      </c>
      <c r="G923" s="215" t="s">
        <v>2335</v>
      </c>
      <c r="H923" s="215" t="s">
        <v>3215</v>
      </c>
      <c r="I923" s="215" t="s">
        <v>2588</v>
      </c>
      <c r="J923" s="215" t="s">
        <v>1841</v>
      </c>
      <c r="K923" s="215" t="s">
        <v>4192</v>
      </c>
      <c r="L923" s="215" t="s">
        <v>3215</v>
      </c>
      <c r="M923" s="215" t="s">
        <v>4192</v>
      </c>
      <c r="N923" s="215" t="s">
        <v>7394</v>
      </c>
      <c r="O923" s="215" t="s">
        <v>3215</v>
      </c>
      <c r="P923" s="215" t="s">
        <v>6428</v>
      </c>
    </row>
    <row r="924" spans="1:16" outlineLevel="1">
      <c r="A924" s="216" t="s">
        <v>2944</v>
      </c>
      <c r="D924" s="219" t="str">
        <f t="shared" si="14"/>
        <v>РАСХОДНЫЕ МАТЕРИАЛЫ И ДРУГИЕ ЗАКУПКИ</v>
      </c>
      <c r="G924" s="215" t="s">
        <v>2336</v>
      </c>
      <c r="H924" s="215" t="s">
        <v>271</v>
      </c>
      <c r="I924" s="215" t="s">
        <v>2589</v>
      </c>
      <c r="J924" s="215" t="s">
        <v>1842</v>
      </c>
      <c r="K924" s="215" t="s">
        <v>4193</v>
      </c>
      <c r="L924" s="215" t="s">
        <v>271</v>
      </c>
      <c r="M924" s="215" t="s">
        <v>4193</v>
      </c>
      <c r="N924" s="215" t="s">
        <v>7395</v>
      </c>
      <c r="O924" s="215" t="s">
        <v>271</v>
      </c>
      <c r="P924" s="215" t="s">
        <v>6429</v>
      </c>
    </row>
    <row r="925" spans="1:16" outlineLevel="1">
      <c r="A925" s="216" t="s">
        <v>2944</v>
      </c>
      <c r="D925" s="219" t="str">
        <f t="shared" si="14"/>
        <v>Размеры средства в закрытом состоянии</v>
      </c>
      <c r="G925" s="215" t="s">
        <v>2337</v>
      </c>
      <c r="H925" s="215" t="s">
        <v>1750</v>
      </c>
      <c r="I925" s="215" t="s">
        <v>2590</v>
      </c>
      <c r="J925" s="215" t="s">
        <v>1843</v>
      </c>
      <c r="K925" s="215" t="s">
        <v>639</v>
      </c>
      <c r="L925" s="215" t="s">
        <v>1750</v>
      </c>
      <c r="M925" s="215" t="s">
        <v>639</v>
      </c>
      <c r="N925" s="215" t="s">
        <v>7396</v>
      </c>
      <c r="O925" s="215" t="s">
        <v>1750</v>
      </c>
      <c r="P925" s="215" t="s">
        <v>6351</v>
      </c>
    </row>
    <row r="926" spans="1:16" outlineLevel="1">
      <c r="A926" s="216" t="s">
        <v>2944</v>
      </c>
      <c r="D926" s="219" t="str">
        <f t="shared" si="14"/>
        <v>Вес</v>
      </c>
      <c r="G926" s="215" t="s">
        <v>2338</v>
      </c>
      <c r="H926" s="215" t="s">
        <v>3883</v>
      </c>
      <c r="I926" s="215" t="s">
        <v>2591</v>
      </c>
      <c r="J926" s="215" t="s">
        <v>1844</v>
      </c>
      <c r="K926" s="215" t="s">
        <v>4194</v>
      </c>
      <c r="L926" s="215" t="s">
        <v>3883</v>
      </c>
      <c r="M926" s="215" t="s">
        <v>4194</v>
      </c>
      <c r="N926" s="215" t="s">
        <v>7397</v>
      </c>
      <c r="O926" s="215" t="s">
        <v>3883</v>
      </c>
      <c r="P926" s="215" t="s">
        <v>4194</v>
      </c>
    </row>
    <row r="927" spans="1:16" outlineLevel="1">
      <c r="A927" s="216" t="s">
        <v>2944</v>
      </c>
      <c r="D927" s="219" t="str">
        <f t="shared" si="14"/>
        <v>МАТЕРИАЛ</v>
      </c>
      <c r="G927" s="208" t="s">
        <v>2340</v>
      </c>
      <c r="H927" s="208" t="s">
        <v>3235</v>
      </c>
      <c r="I927" s="208" t="s">
        <v>2592</v>
      </c>
      <c r="J927" s="208" t="s">
        <v>1845</v>
      </c>
      <c r="K927" s="208" t="s">
        <v>4195</v>
      </c>
      <c r="L927" s="208" t="s">
        <v>3235</v>
      </c>
      <c r="M927" s="208" t="s">
        <v>4195</v>
      </c>
      <c r="N927" s="208" t="s">
        <v>7398</v>
      </c>
      <c r="O927" s="208" t="s">
        <v>3235</v>
      </c>
      <c r="P927" s="208" t="s">
        <v>3235</v>
      </c>
    </row>
    <row r="928" spans="1:16" outlineLevel="1">
      <c r="A928" s="216" t="s">
        <v>2944</v>
      </c>
      <c r="D928" s="219" t="str">
        <f t="shared" ref="D928:D991" si="15">INDEX(G928:Q928,,$F$2)</f>
        <v>СТАНДАРТНЫЕ КОМПЛЕКТУЮЩИЕ</v>
      </c>
      <c r="G928" s="208" t="s">
        <v>602</v>
      </c>
      <c r="H928" s="208" t="s">
        <v>3236</v>
      </c>
      <c r="I928" s="208" t="s">
        <v>2593</v>
      </c>
      <c r="J928" s="208" t="s">
        <v>1846</v>
      </c>
      <c r="K928" s="208" t="s">
        <v>4196</v>
      </c>
      <c r="L928" s="208" t="s">
        <v>3236</v>
      </c>
      <c r="M928" s="208" t="s">
        <v>4196</v>
      </c>
      <c r="N928" s="208" t="s">
        <v>7399</v>
      </c>
      <c r="O928" s="208" t="s">
        <v>3236</v>
      </c>
      <c r="P928" s="208" t="s">
        <v>4196</v>
      </c>
    </row>
    <row r="929" spans="1:16" outlineLevel="1">
      <c r="A929" s="216" t="s">
        <v>2944</v>
      </c>
      <c r="D929" s="219" t="str">
        <f t="shared" si="15"/>
        <v>ГОРЯЧИЙ КАНАЛ</v>
      </c>
      <c r="G929" s="208" t="s">
        <v>604</v>
      </c>
      <c r="H929" s="208" t="s">
        <v>3237</v>
      </c>
      <c r="I929" s="208" t="s">
        <v>2594</v>
      </c>
      <c r="J929" s="208" t="s">
        <v>2120</v>
      </c>
      <c r="K929" s="208" t="s">
        <v>4197</v>
      </c>
      <c r="L929" s="208" t="s">
        <v>3237</v>
      </c>
      <c r="M929" s="208" t="s">
        <v>4197</v>
      </c>
      <c r="N929" s="208" t="s">
        <v>7400</v>
      </c>
      <c r="O929" s="208" t="s">
        <v>3237</v>
      </c>
      <c r="P929" s="208" t="s">
        <v>3237</v>
      </c>
    </row>
    <row r="930" spans="1:16" outlineLevel="1">
      <c r="A930" s="216" t="s">
        <v>2944</v>
      </c>
      <c r="D930" s="219" t="str">
        <f t="shared" si="15"/>
        <v>АДАПТАЦИЯ ТРАНСФЕРНОЙ СТОЙКИ</v>
      </c>
      <c r="G930" s="208" t="s">
        <v>606</v>
      </c>
      <c r="H930" s="208" t="s">
        <v>3338</v>
      </c>
      <c r="I930" s="208" t="s">
        <v>1938</v>
      </c>
      <c r="J930" s="208" t="s">
        <v>2121</v>
      </c>
      <c r="K930" s="208" t="s">
        <v>2946</v>
      </c>
      <c r="L930" s="208" t="s">
        <v>3338</v>
      </c>
      <c r="M930" s="208" t="s">
        <v>2946</v>
      </c>
      <c r="N930" s="208" t="s">
        <v>7401</v>
      </c>
      <c r="O930" s="208" t="s">
        <v>3338</v>
      </c>
      <c r="P930" s="208" t="s">
        <v>3338</v>
      </c>
    </row>
    <row r="931" spans="1:16" outlineLevel="1">
      <c r="A931" s="216" t="s">
        <v>2944</v>
      </c>
      <c r="D931" s="219" t="str">
        <f t="shared" si="15"/>
        <v>ОБРАБОТКА</v>
      </c>
      <c r="G931" s="208" t="s">
        <v>608</v>
      </c>
      <c r="H931" s="208" t="s">
        <v>3339</v>
      </c>
      <c r="I931" s="208" t="s">
        <v>1939</v>
      </c>
      <c r="J931" s="208" t="s">
        <v>2122</v>
      </c>
      <c r="K931" s="208" t="s">
        <v>2947</v>
      </c>
      <c r="L931" s="208" t="s">
        <v>3339</v>
      </c>
      <c r="M931" s="208" t="s">
        <v>2947</v>
      </c>
      <c r="N931" s="208" t="s">
        <v>7402</v>
      </c>
      <c r="O931" s="208" t="s">
        <v>3339</v>
      </c>
      <c r="P931" s="208" t="s">
        <v>6430</v>
      </c>
    </row>
    <row r="932" spans="1:16" outlineLevel="1">
      <c r="A932" s="216" t="s">
        <v>2944</v>
      </c>
      <c r="D932" s="219" t="str">
        <f t="shared" si="15"/>
        <v>ЗЕРНЕНИЕ (Включая перевозку и испытания)</v>
      </c>
      <c r="G932" s="208" t="s">
        <v>610</v>
      </c>
      <c r="H932" s="208" t="s">
        <v>3340</v>
      </c>
      <c r="I932" s="208" t="s">
        <v>1940</v>
      </c>
      <c r="J932" s="208" t="s">
        <v>2123</v>
      </c>
      <c r="K932" s="208" t="s">
        <v>2948</v>
      </c>
      <c r="L932" s="208" t="s">
        <v>3340</v>
      </c>
      <c r="M932" s="208" t="s">
        <v>2948</v>
      </c>
      <c r="N932" s="208" t="s">
        <v>7403</v>
      </c>
      <c r="O932" s="208" t="s">
        <v>3340</v>
      </c>
      <c r="P932" s="208" t="s">
        <v>6431</v>
      </c>
    </row>
    <row r="933" spans="1:16" outlineLevel="1">
      <c r="A933" s="216" t="s">
        <v>2944</v>
      </c>
      <c r="D933" s="219" t="str">
        <f t="shared" si="15"/>
        <v>Код зернения компании Renault</v>
      </c>
      <c r="G933" s="215" t="s">
        <v>611</v>
      </c>
      <c r="H933" s="215" t="s">
        <v>1751</v>
      </c>
      <c r="I933" s="215" t="s">
        <v>1941</v>
      </c>
      <c r="J933" s="215" t="s">
        <v>2124</v>
      </c>
      <c r="K933" s="215" t="s">
        <v>4216</v>
      </c>
      <c r="L933" s="215" t="s">
        <v>1751</v>
      </c>
      <c r="M933" s="215" t="s">
        <v>407</v>
      </c>
      <c r="N933" s="215" t="s">
        <v>7404</v>
      </c>
      <c r="O933" s="215" t="s">
        <v>5283</v>
      </c>
      <c r="P933" s="215" t="s">
        <v>6432</v>
      </c>
    </row>
    <row r="934" spans="1:16" outlineLevel="1">
      <c r="A934" s="216" t="s">
        <v>2944</v>
      </c>
      <c r="D934" s="219" t="str">
        <f t="shared" si="15"/>
        <v>СУММА (В)</v>
      </c>
      <c r="G934" s="215" t="s">
        <v>612</v>
      </c>
      <c r="H934" s="215" t="s">
        <v>3216</v>
      </c>
      <c r="I934" s="215" t="s">
        <v>1942</v>
      </c>
      <c r="J934" s="215" t="s">
        <v>2125</v>
      </c>
      <c r="K934" s="215" t="s">
        <v>4217</v>
      </c>
      <c r="L934" s="215" t="s">
        <v>3216</v>
      </c>
      <c r="M934" s="215" t="s">
        <v>4217</v>
      </c>
      <c r="N934" s="215" t="s">
        <v>7405</v>
      </c>
      <c r="O934" s="215" t="s">
        <v>3216</v>
      </c>
      <c r="P934" s="215" t="s">
        <v>6433</v>
      </c>
    </row>
    <row r="935" spans="1:16" outlineLevel="1">
      <c r="A935" s="216" t="s">
        <v>2944</v>
      </c>
      <c r="D935" s="219" t="str">
        <f t="shared" si="15"/>
        <v>ИТОГОВЫЕ ЗАТРАТЫ НА ТРАНСПОРТ</v>
      </c>
      <c r="G935" s="215" t="s">
        <v>4377</v>
      </c>
      <c r="H935" s="215" t="s">
        <v>272</v>
      </c>
      <c r="I935" s="215" t="s">
        <v>1943</v>
      </c>
      <c r="J935" s="215" t="s">
        <v>2126</v>
      </c>
      <c r="K935" s="215" t="s">
        <v>4218</v>
      </c>
      <c r="L935" s="215" t="s">
        <v>272</v>
      </c>
      <c r="M935" s="215" t="s">
        <v>408</v>
      </c>
      <c r="N935" s="215" t="s">
        <v>7406</v>
      </c>
      <c r="O935" s="215" t="s">
        <v>5284</v>
      </c>
      <c r="P935" s="215" t="s">
        <v>6434</v>
      </c>
    </row>
    <row r="936" spans="1:16" outlineLevel="1">
      <c r="A936" s="216" t="s">
        <v>2944</v>
      </c>
      <c r="D936" s="219" t="str">
        <f t="shared" si="15"/>
        <v xml:space="preserve"> ПЕРЕВОЗКА СРЕДСТВА на производственное предприятие</v>
      </c>
      <c r="G936" s="215" t="s">
        <v>3788</v>
      </c>
      <c r="H936" s="215" t="s">
        <v>1058</v>
      </c>
      <c r="I936" s="215" t="s">
        <v>1944</v>
      </c>
      <c r="J936" s="215" t="s">
        <v>2127</v>
      </c>
      <c r="K936" s="215" t="s">
        <v>4219</v>
      </c>
      <c r="L936" s="215" t="s">
        <v>1058</v>
      </c>
      <c r="M936" s="215" t="s">
        <v>4219</v>
      </c>
      <c r="N936" s="215" t="s">
        <v>7407</v>
      </c>
      <c r="O936" s="215" t="s">
        <v>5762</v>
      </c>
      <c r="P936" s="215" t="s">
        <v>6435</v>
      </c>
    </row>
    <row r="937" spans="1:16" outlineLevel="1">
      <c r="A937" s="216" t="s">
        <v>2944</v>
      </c>
      <c r="D937" s="219" t="str">
        <f t="shared" si="15"/>
        <v>СУММА(С)</v>
      </c>
      <c r="G937" s="215" t="s">
        <v>2112</v>
      </c>
      <c r="H937" s="215" t="s">
        <v>3217</v>
      </c>
      <c r="I937" s="215" t="s">
        <v>1945</v>
      </c>
      <c r="J937" s="215" t="s">
        <v>2128</v>
      </c>
      <c r="K937" s="215" t="s">
        <v>4220</v>
      </c>
      <c r="L937" s="215" t="s">
        <v>3217</v>
      </c>
      <c r="M937" s="215" t="s">
        <v>4220</v>
      </c>
      <c r="N937" s="215" t="s">
        <v>7408</v>
      </c>
      <c r="O937" s="215" t="s">
        <v>3217</v>
      </c>
      <c r="P937" s="215" t="s">
        <v>6436</v>
      </c>
    </row>
    <row r="938" spans="1:16" outlineLevel="1">
      <c r="A938" s="216" t="s">
        <v>2944</v>
      </c>
      <c r="D938" s="219" t="str">
        <f t="shared" si="15"/>
        <v>Все другие затраты на испытания, доводку и транспорт, которые могут быть амортизированы в цене детали</v>
      </c>
      <c r="G938" s="215" t="s">
        <v>3238</v>
      </c>
      <c r="H938" s="215" t="s">
        <v>1230</v>
      </c>
      <c r="I938" s="215" t="s">
        <v>156</v>
      </c>
      <c r="J938" s="215" t="s">
        <v>2129</v>
      </c>
      <c r="K938" s="215" t="s">
        <v>4221</v>
      </c>
      <c r="L938" s="215" t="s">
        <v>1230</v>
      </c>
      <c r="M938" s="215" t="s">
        <v>4221</v>
      </c>
      <c r="N938" s="215" t="s">
        <v>7409</v>
      </c>
      <c r="O938" s="215" t="s">
        <v>5285</v>
      </c>
      <c r="P938" s="215" t="s">
        <v>6437</v>
      </c>
    </row>
    <row r="939" spans="1:16" outlineLevel="1">
      <c r="A939" s="216" t="s">
        <v>2944</v>
      </c>
      <c r="D939" s="219" t="str">
        <f t="shared" si="15"/>
        <v>ОБЩИЙ ОБЪЕМ КАПИТАЛОВЛОЖЕНИЙ</v>
      </c>
      <c r="G939" s="215" t="s">
        <v>2870</v>
      </c>
      <c r="H939" s="215" t="s">
        <v>1059</v>
      </c>
      <c r="I939" s="215" t="s">
        <v>157</v>
      </c>
      <c r="J939" s="215" t="s">
        <v>2130</v>
      </c>
      <c r="K939" s="215" t="s">
        <v>4222</v>
      </c>
      <c r="L939" s="215" t="s">
        <v>1059</v>
      </c>
      <c r="M939" s="215" t="s">
        <v>4222</v>
      </c>
      <c r="N939" s="215" t="s">
        <v>7410</v>
      </c>
      <c r="O939" s="215" t="s">
        <v>5147</v>
      </c>
      <c r="P939" s="215" t="s">
        <v>6438</v>
      </c>
    </row>
    <row r="940" spans="1:16" outlineLevel="1">
      <c r="A940" s="216" t="s">
        <v>2944</v>
      </c>
      <c r="D940" s="219" t="str">
        <f t="shared" si="15"/>
        <v>СУММА(D)</v>
      </c>
      <c r="G940" s="215" t="s">
        <v>2871</v>
      </c>
      <c r="H940" s="215" t="s">
        <v>2805</v>
      </c>
      <c r="I940" s="215" t="s">
        <v>158</v>
      </c>
      <c r="J940" s="215" t="s">
        <v>2131</v>
      </c>
      <c r="K940" s="215" t="s">
        <v>4223</v>
      </c>
      <c r="L940" s="215" t="s">
        <v>2805</v>
      </c>
      <c r="M940" s="215" t="s">
        <v>4223</v>
      </c>
      <c r="N940" s="215" t="s">
        <v>7411</v>
      </c>
      <c r="O940" s="215" t="s">
        <v>2805</v>
      </c>
      <c r="P940" s="215" t="s">
        <v>6439</v>
      </c>
    </row>
    <row r="941" spans="1:16" outlineLevel="1">
      <c r="A941" s="216" t="s">
        <v>2944</v>
      </c>
      <c r="D941" s="219" t="str">
        <f t="shared" si="15"/>
        <v>Данная стандартная форма не может быть модифицирована, и к данному листу IDO должен прилагаться лист с описанием средства</v>
      </c>
      <c r="G941" s="215" t="s">
        <v>2872</v>
      </c>
      <c r="H941" s="215" t="s">
        <v>3453</v>
      </c>
      <c r="I941" s="215" t="s">
        <v>159</v>
      </c>
      <c r="J941" s="215" t="s">
        <v>327</v>
      </c>
      <c r="K941" s="215" t="s">
        <v>3337</v>
      </c>
      <c r="L941" s="215" t="s">
        <v>3453</v>
      </c>
      <c r="M941" s="215" t="s">
        <v>3337</v>
      </c>
      <c r="N941" s="215" t="s">
        <v>7412</v>
      </c>
      <c r="O941" s="215" t="s">
        <v>5763</v>
      </c>
      <c r="P941" s="215" t="s">
        <v>6440</v>
      </c>
    </row>
    <row r="942" spans="1:16" s="222" customFormat="1">
      <c r="A942" s="221" t="s">
        <v>1671</v>
      </c>
      <c r="B942" s="434"/>
      <c r="D942" s="219">
        <f t="shared" si="15"/>
        <v>0</v>
      </c>
      <c r="G942" s="224"/>
      <c r="H942" s="224"/>
      <c r="I942" s="224"/>
      <c r="J942" s="224"/>
      <c r="K942" s="224"/>
      <c r="L942" s="224"/>
      <c r="M942" s="224"/>
      <c r="N942" s="224"/>
      <c r="O942" s="224"/>
      <c r="P942" s="224"/>
    </row>
    <row r="943" spans="1:16" ht="15" customHeight="1" outlineLevel="1">
      <c r="A943" s="216" t="s">
        <v>1671</v>
      </c>
      <c r="B943" s="436"/>
      <c r="D943" s="219" t="str">
        <f t="shared" si="15"/>
        <v>Таблица 5 Сумма специальных расходов по проекту, амортизируемая в стоимость детали</v>
      </c>
      <c r="G943" s="215" t="s">
        <v>2665</v>
      </c>
      <c r="H943" s="215" t="s">
        <v>613</v>
      </c>
      <c r="I943" s="215" t="s">
        <v>2400</v>
      </c>
      <c r="J943" s="215" t="s">
        <v>3410</v>
      </c>
      <c r="K943" s="215" t="s">
        <v>3518</v>
      </c>
      <c r="L943" s="215" t="s">
        <v>5516</v>
      </c>
      <c r="M943" s="215" t="s">
        <v>3518</v>
      </c>
      <c r="N943" s="215" t="s">
        <v>7413</v>
      </c>
      <c r="O943" s="215" t="s">
        <v>5764</v>
      </c>
      <c r="P943" s="215" t="s">
        <v>6441</v>
      </c>
    </row>
    <row r="944" spans="1:16" outlineLevel="1">
      <c r="A944" s="216" t="s">
        <v>1671</v>
      </c>
      <c r="B944" s="260"/>
      <c r="D944" s="219" t="str">
        <f t="shared" si="15"/>
        <v>Заполнять в валюте сметы</v>
      </c>
      <c r="G944" s="215" t="s">
        <v>843</v>
      </c>
      <c r="H944" s="215" t="s">
        <v>3884</v>
      </c>
      <c r="I944" s="215" t="s">
        <v>2909</v>
      </c>
      <c r="J944" s="215" t="s">
        <v>3411</v>
      </c>
      <c r="K944" s="215" t="s">
        <v>3519</v>
      </c>
      <c r="L944" s="215" t="s">
        <v>5517</v>
      </c>
      <c r="M944" s="215" t="s">
        <v>3519</v>
      </c>
      <c r="N944" s="215" t="s">
        <v>7414</v>
      </c>
      <c r="O944" s="215" t="s">
        <v>5765</v>
      </c>
      <c r="P944" s="215" t="s">
        <v>6442</v>
      </c>
    </row>
    <row r="945" spans="1:16" outlineLevel="1">
      <c r="A945" s="216" t="s">
        <v>1671</v>
      </c>
      <c r="B945" s="260"/>
      <c r="D945" s="219" t="str">
        <f t="shared" si="15"/>
        <v>Если валюта отличается от валюты сметы</v>
      </c>
      <c r="G945" s="215" t="s">
        <v>2601</v>
      </c>
      <c r="H945" s="215" t="s">
        <v>3885</v>
      </c>
      <c r="I945" s="215" t="s">
        <v>2910</v>
      </c>
      <c r="J945" s="215" t="s">
        <v>3412</v>
      </c>
      <c r="K945" s="215" t="s">
        <v>3520</v>
      </c>
      <c r="L945" s="215" t="s">
        <v>322</v>
      </c>
      <c r="M945" s="215" t="s">
        <v>3520</v>
      </c>
      <c r="N945" s="215" t="s">
        <v>7415</v>
      </c>
      <c r="O945" s="215" t="s">
        <v>5766</v>
      </c>
      <c r="P945" s="215" t="s">
        <v>6443</v>
      </c>
    </row>
    <row r="946" spans="1:16" outlineLevel="1">
      <c r="A946" s="216" t="s">
        <v>1671</v>
      </c>
      <c r="B946" s="437"/>
      <c r="D946" s="219" t="str">
        <f t="shared" si="15"/>
        <v>Используемая валюта</v>
      </c>
      <c r="G946" s="215" t="s">
        <v>1985</v>
      </c>
      <c r="H946" s="215" t="s">
        <v>3886</v>
      </c>
      <c r="I946" s="215" t="s">
        <v>2911</v>
      </c>
      <c r="J946" s="215" t="s">
        <v>3413</v>
      </c>
      <c r="K946" s="215" t="s">
        <v>958</v>
      </c>
      <c r="L946" s="215" t="s">
        <v>323</v>
      </c>
      <c r="M946" s="215" t="s">
        <v>958</v>
      </c>
      <c r="N946" s="215" t="s">
        <v>7416</v>
      </c>
      <c r="O946" s="215" t="s">
        <v>5767</v>
      </c>
      <c r="P946" s="215" t="s">
        <v>6444</v>
      </c>
    </row>
    <row r="947" spans="1:16" outlineLevel="1">
      <c r="A947" s="216" t="s">
        <v>1671</v>
      </c>
      <c r="B947" s="260"/>
      <c r="D947" s="219" t="str">
        <f t="shared" si="15"/>
        <v>Используемый обменный курс</v>
      </c>
      <c r="G947" s="215" t="s">
        <v>1986</v>
      </c>
      <c r="H947" s="215" t="s">
        <v>3887</v>
      </c>
      <c r="I947" s="215" t="s">
        <v>2108</v>
      </c>
      <c r="J947" s="215" t="s">
        <v>3414</v>
      </c>
      <c r="K947" s="215" t="s">
        <v>959</v>
      </c>
      <c r="L947" s="215" t="s">
        <v>324</v>
      </c>
      <c r="M947" s="215" t="s">
        <v>959</v>
      </c>
      <c r="N947" s="215" t="s">
        <v>7417</v>
      </c>
      <c r="O947" s="215" t="s">
        <v>5768</v>
      </c>
      <c r="P947" s="215" t="s">
        <v>6445</v>
      </c>
    </row>
    <row r="948" spans="1:16" outlineLevel="1">
      <c r="A948" s="216" t="s">
        <v>1671</v>
      </c>
      <c r="B948" s="260"/>
      <c r="D948" s="219" t="str">
        <f t="shared" si="15"/>
        <v>Калькуляция специфических затрат</v>
      </c>
      <c r="G948" s="215" t="s">
        <v>2602</v>
      </c>
      <c r="H948" s="215" t="s">
        <v>3888</v>
      </c>
      <c r="I948" s="215" t="s">
        <v>3954</v>
      </c>
      <c r="J948" s="215" t="s">
        <v>522</v>
      </c>
      <c r="K948" s="215" t="s">
        <v>960</v>
      </c>
      <c r="L948" s="215" t="s">
        <v>5518</v>
      </c>
      <c r="M948" s="215" t="s">
        <v>960</v>
      </c>
      <c r="N948" s="215" t="s">
        <v>7418</v>
      </c>
      <c r="O948" s="215" t="s">
        <v>5769</v>
      </c>
      <c r="P948" s="215" t="s">
        <v>6446</v>
      </c>
    </row>
    <row r="949" spans="1:16" outlineLevel="1">
      <c r="A949" s="216" t="s">
        <v>1671</v>
      </c>
      <c r="B949" s="260"/>
      <c r="D949" s="219" t="str">
        <f t="shared" si="15"/>
        <v>Е7 - Сумма(валюта) - не включая маржу и фин.расходы</v>
      </c>
      <c r="G949" s="208" t="s">
        <v>2149</v>
      </c>
      <c r="H949" s="208" t="s">
        <v>7572</v>
      </c>
      <c r="I949" s="208" t="s">
        <v>3955</v>
      </c>
      <c r="J949" s="208" t="s">
        <v>523</v>
      </c>
      <c r="K949" s="208" t="s">
        <v>1394</v>
      </c>
      <c r="L949" s="208" t="s">
        <v>5519</v>
      </c>
      <c r="M949" s="208" t="s">
        <v>1394</v>
      </c>
      <c r="N949" s="208" t="s">
        <v>7419</v>
      </c>
      <c r="O949" s="208" t="s">
        <v>5770</v>
      </c>
      <c r="P949" s="208" t="s">
        <v>6447</v>
      </c>
    </row>
    <row r="950" spans="1:16" outlineLevel="1">
      <c r="A950" s="216" t="s">
        <v>1671</v>
      </c>
      <c r="B950" s="260"/>
      <c r="D950" s="219" t="str">
        <f t="shared" si="15"/>
        <v>Е8  -Объем(кол-во деталей, используемое для амортизации затрат)</v>
      </c>
      <c r="G950" s="208" t="s">
        <v>4858</v>
      </c>
      <c r="H950" s="208" t="s">
        <v>4859</v>
      </c>
      <c r="I950" s="208" t="s">
        <v>3956</v>
      </c>
      <c r="J950" s="208" t="s">
        <v>524</v>
      </c>
      <c r="K950" s="208" t="s">
        <v>1395</v>
      </c>
      <c r="L950" s="208" t="s">
        <v>5520</v>
      </c>
      <c r="M950" s="208" t="s">
        <v>409</v>
      </c>
      <c r="N950" s="208" t="s">
        <v>7420</v>
      </c>
      <c r="O950" s="208" t="s">
        <v>5771</v>
      </c>
      <c r="P950" s="208" t="s">
        <v>6448</v>
      </c>
    </row>
    <row r="951" spans="1:16" outlineLevel="1">
      <c r="A951" s="216" t="s">
        <v>1671</v>
      </c>
      <c r="B951" s="260"/>
      <c r="D951" s="219" t="str">
        <f t="shared" si="15"/>
        <v>Е9 - Срок амортизации(кол-во лет)</v>
      </c>
      <c r="G951" s="208" t="s">
        <v>361</v>
      </c>
      <c r="H951" s="208" t="s">
        <v>4860</v>
      </c>
      <c r="I951" s="208" t="s">
        <v>3957</v>
      </c>
      <c r="J951" s="208" t="s">
        <v>525</v>
      </c>
      <c r="K951" s="208" t="s">
        <v>1396</v>
      </c>
      <c r="L951" s="208" t="s">
        <v>5521</v>
      </c>
      <c r="M951" s="208" t="s">
        <v>1396</v>
      </c>
      <c r="N951" s="208" t="s">
        <v>7421</v>
      </c>
      <c r="O951" s="208" t="s">
        <v>5772</v>
      </c>
      <c r="P951" s="208" t="s">
        <v>6449</v>
      </c>
    </row>
    <row r="952" spans="1:16" outlineLevel="1">
      <c r="A952" s="216" t="s">
        <v>1671</v>
      </c>
      <c r="B952" s="260"/>
      <c r="D952" s="219" t="str">
        <f t="shared" si="15"/>
        <v>Е10 - Затраты на деталь(сумма/кол-во деталей) не включая маржу и фин.затраты</v>
      </c>
      <c r="G952" s="208" t="s">
        <v>362</v>
      </c>
      <c r="H952" s="208" t="s">
        <v>4861</v>
      </c>
      <c r="I952" s="208" t="s">
        <v>3958</v>
      </c>
      <c r="J952" s="208" t="s">
        <v>526</v>
      </c>
      <c r="K952" s="208" t="s">
        <v>1397</v>
      </c>
      <c r="L952" s="208" t="s">
        <v>5522</v>
      </c>
      <c r="M952" s="208" t="s">
        <v>410</v>
      </c>
      <c r="N952" s="208" t="s">
        <v>7422</v>
      </c>
      <c r="O952" s="208" t="s">
        <v>5773</v>
      </c>
      <c r="P952" s="208" t="s">
        <v>6450</v>
      </c>
    </row>
    <row r="953" spans="1:16" outlineLevel="1">
      <c r="A953" s="216" t="s">
        <v>1671</v>
      </c>
      <c r="B953" s="260"/>
      <c r="D953" s="219" t="str">
        <f t="shared" si="15"/>
        <v>Е11 - Учетная ставка - % маржи и фин. затрат</v>
      </c>
      <c r="G953" s="208" t="s">
        <v>3128</v>
      </c>
      <c r="H953" s="208" t="s">
        <v>4862</v>
      </c>
      <c r="I953" s="208" t="s">
        <v>3959</v>
      </c>
      <c r="J953" s="208" t="s">
        <v>527</v>
      </c>
      <c r="K953" s="208" t="s">
        <v>1398</v>
      </c>
      <c r="L953" s="208" t="s">
        <v>5523</v>
      </c>
      <c r="M953" s="208" t="s">
        <v>1398</v>
      </c>
      <c r="N953" s="208" t="s">
        <v>7423</v>
      </c>
      <c r="O953" s="208" t="s">
        <v>5774</v>
      </c>
      <c r="P953" s="208" t="s">
        <v>1398</v>
      </c>
    </row>
    <row r="954" spans="1:16" outlineLevel="1">
      <c r="A954" s="216" t="s">
        <v>1671</v>
      </c>
      <c r="B954" s="260"/>
      <c r="D954" s="219" t="str">
        <f t="shared" si="15"/>
        <v>Е12 - Затраты на деталь включая маржу и фин. Затраты</v>
      </c>
      <c r="G954" s="208" t="s">
        <v>3129</v>
      </c>
      <c r="H954" s="208" t="s">
        <v>4863</v>
      </c>
      <c r="I954" s="208" t="s">
        <v>3960</v>
      </c>
      <c r="J954" s="208" t="s">
        <v>528</v>
      </c>
      <c r="K954" s="208" t="s">
        <v>859</v>
      </c>
      <c r="L954" s="208" t="s">
        <v>1511</v>
      </c>
      <c r="M954" s="208" t="s">
        <v>411</v>
      </c>
      <c r="N954" s="208" t="s">
        <v>7424</v>
      </c>
      <c r="O954" s="208" t="s">
        <v>5775</v>
      </c>
      <c r="P954" s="208" t="s">
        <v>6451</v>
      </c>
    </row>
    <row r="955" spans="1:16" outlineLevel="1">
      <c r="A955" s="216" t="s">
        <v>1671</v>
      </c>
      <c r="B955" s="260"/>
      <c r="D955" s="219" t="str">
        <f t="shared" si="15"/>
        <v>Специфические разработки Продукт/Процесс(не включая затраты на тестирование/утверждение)</v>
      </c>
      <c r="G955" s="208" t="s">
        <v>2383</v>
      </c>
      <c r="H955" s="208" t="s">
        <v>249</v>
      </c>
      <c r="I955" s="208" t="s">
        <v>3415</v>
      </c>
      <c r="J955" s="208" t="s">
        <v>1955</v>
      </c>
      <c r="K955" s="208" t="s">
        <v>860</v>
      </c>
      <c r="L955" s="208" t="s">
        <v>1512</v>
      </c>
      <c r="M955" s="208" t="s">
        <v>860</v>
      </c>
      <c r="N955" s="208" t="s">
        <v>7425</v>
      </c>
      <c r="O955" s="208" t="s">
        <v>5776</v>
      </c>
      <c r="P955" s="208" t="s">
        <v>6452</v>
      </c>
    </row>
    <row r="956" spans="1:16" outlineLevel="1">
      <c r="A956" s="216" t="s">
        <v>1671</v>
      </c>
      <c r="B956" s="260"/>
      <c r="D956" s="219" t="str">
        <f t="shared" si="15"/>
        <v>Затраты на тестирование и утверждение</v>
      </c>
      <c r="G956" s="208" t="s">
        <v>2351</v>
      </c>
      <c r="H956" s="208" t="s">
        <v>2023</v>
      </c>
      <c r="I956" s="208" t="s">
        <v>3416</v>
      </c>
      <c r="J956" s="208" t="s">
        <v>1956</v>
      </c>
      <c r="K956" s="208" t="s">
        <v>861</v>
      </c>
      <c r="L956" s="208" t="s">
        <v>5524</v>
      </c>
      <c r="M956" s="208" t="s">
        <v>412</v>
      </c>
      <c r="N956" s="208" t="s">
        <v>7426</v>
      </c>
      <c r="O956" s="208" t="s">
        <v>5777</v>
      </c>
      <c r="P956" s="208" t="s">
        <v>6453</v>
      </c>
    </row>
    <row r="957" spans="1:16" outlineLevel="1">
      <c r="A957" s="216" t="s">
        <v>1671</v>
      </c>
      <c r="B957" s="260"/>
      <c r="D957" s="219" t="str">
        <f t="shared" si="15"/>
        <v>Затраты на изготовление специфической оснастки(не включая стоимость самой оснастки)</v>
      </c>
      <c r="G957" s="208" t="s">
        <v>4094</v>
      </c>
      <c r="H957" s="208" t="s">
        <v>4757</v>
      </c>
      <c r="I957" s="208" t="s">
        <v>3417</v>
      </c>
      <c r="J957" s="208" t="s">
        <v>3822</v>
      </c>
      <c r="K957" s="208" t="s">
        <v>862</v>
      </c>
      <c r="L957" s="208" t="s">
        <v>1513</v>
      </c>
      <c r="M957" s="208" t="s">
        <v>862</v>
      </c>
      <c r="N957" s="208" t="s">
        <v>7427</v>
      </c>
      <c r="O957" s="208" t="s">
        <v>5778</v>
      </c>
      <c r="P957" s="208" t="s">
        <v>6454</v>
      </c>
    </row>
    <row r="958" spans="1:16" outlineLevel="1">
      <c r="A958" s="216" t="s">
        <v>1671</v>
      </c>
      <c r="B958" s="260"/>
      <c r="D958" s="219" t="str">
        <f t="shared" si="15"/>
        <v>Специфические средства, амортизируемые в стоимоть детали</v>
      </c>
      <c r="G958" s="208" t="s">
        <v>649</v>
      </c>
      <c r="H958" s="208" t="s">
        <v>1231</v>
      </c>
      <c r="I958" s="208" t="s">
        <v>3418</v>
      </c>
      <c r="J958" s="208" t="s">
        <v>3823</v>
      </c>
      <c r="K958" s="208" t="s">
        <v>1775</v>
      </c>
      <c r="L958" s="208" t="s">
        <v>5525</v>
      </c>
      <c r="M958" s="208" t="s">
        <v>1775</v>
      </c>
      <c r="N958" s="208" t="s">
        <v>7428</v>
      </c>
      <c r="O958" s="208" t="s">
        <v>5779</v>
      </c>
      <c r="P958" s="208" t="s">
        <v>6455</v>
      </c>
    </row>
    <row r="959" spans="1:16" outlineLevel="1">
      <c r="A959" s="216" t="s">
        <v>1671</v>
      </c>
      <c r="B959" s="260"/>
      <c r="D959" s="219" t="str">
        <f t="shared" si="15"/>
        <v xml:space="preserve">Расходы на опытные образцы(образцы оснастки и деталей) </v>
      </c>
      <c r="G959" s="208" t="s">
        <v>331</v>
      </c>
      <c r="H959" s="208" t="s">
        <v>1994</v>
      </c>
      <c r="I959" s="208" t="s">
        <v>4294</v>
      </c>
      <c r="J959" s="208" t="s">
        <v>3824</v>
      </c>
      <c r="K959" s="208" t="s">
        <v>1776</v>
      </c>
      <c r="L959" s="208" t="s">
        <v>5526</v>
      </c>
      <c r="M959" s="208" t="s">
        <v>1776</v>
      </c>
      <c r="N959" s="208" t="s">
        <v>7429</v>
      </c>
      <c r="O959" s="208" t="s">
        <v>5780</v>
      </c>
      <c r="P959" s="208" t="s">
        <v>6456</v>
      </c>
    </row>
    <row r="960" spans="1:16" outlineLevel="1">
      <c r="A960" s="216" t="s">
        <v>1671</v>
      </c>
      <c r="B960" s="260"/>
      <c r="D960" s="219" t="str">
        <f t="shared" si="15"/>
        <v>Расходы на запуск производства</v>
      </c>
      <c r="G960" s="208" t="s">
        <v>1989</v>
      </c>
      <c r="H960" s="208" t="s">
        <v>1995</v>
      </c>
      <c r="I960" s="208" t="s">
        <v>4295</v>
      </c>
      <c r="J960" s="208" t="s">
        <v>3825</v>
      </c>
      <c r="K960" s="208" t="s">
        <v>2697</v>
      </c>
      <c r="L960" s="208" t="s">
        <v>1514</v>
      </c>
      <c r="M960" s="208" t="s">
        <v>2697</v>
      </c>
      <c r="N960" s="208" t="s">
        <v>7430</v>
      </c>
      <c r="O960" s="208" t="s">
        <v>5781</v>
      </c>
      <c r="P960" s="208" t="s">
        <v>2697</v>
      </c>
    </row>
    <row r="961" spans="1:16" outlineLevel="1">
      <c r="A961" s="216" t="s">
        <v>1671</v>
      </c>
      <c r="B961" s="235"/>
      <c r="D961" s="219" t="str">
        <f t="shared" si="15"/>
        <v>Итог(Е1-Е5)</v>
      </c>
      <c r="G961" s="208" t="s">
        <v>4095</v>
      </c>
      <c r="H961" s="208" t="s">
        <v>1996</v>
      </c>
      <c r="I961" s="208" t="s">
        <v>4296</v>
      </c>
      <c r="J961" s="208" t="s">
        <v>3826</v>
      </c>
      <c r="K961" s="208" t="s">
        <v>2698</v>
      </c>
      <c r="L961" s="208" t="s">
        <v>1515</v>
      </c>
      <c r="M961" s="208" t="s">
        <v>2698</v>
      </c>
      <c r="N961" s="208" t="s">
        <v>7431</v>
      </c>
      <c r="O961" s="208" t="s">
        <v>5782</v>
      </c>
      <c r="P961" s="208" t="s">
        <v>2698</v>
      </c>
    </row>
    <row r="962" spans="1:16" s="222" customFormat="1">
      <c r="A962" s="419" t="s">
        <v>1863</v>
      </c>
      <c r="B962" s="434"/>
      <c r="D962" s="219">
        <f t="shared" si="15"/>
        <v>0</v>
      </c>
      <c r="G962" s="372"/>
      <c r="H962" s="372"/>
      <c r="I962" s="372"/>
      <c r="J962" s="372"/>
      <c r="K962" s="372"/>
      <c r="L962" s="372"/>
      <c r="M962" s="372"/>
      <c r="N962" s="372"/>
      <c r="O962" s="372"/>
      <c r="P962" s="372"/>
    </row>
    <row r="963" spans="1:16" outlineLevel="1">
      <c r="A963" s="213" t="s">
        <v>1863</v>
      </c>
      <c r="D963" s="219" t="str">
        <f t="shared" si="15"/>
        <v>E1 - Специфические разработки продукт-процесс (SET)</v>
      </c>
      <c r="G963" s="215" t="s">
        <v>1323</v>
      </c>
      <c r="H963" s="215" t="s">
        <v>250</v>
      </c>
      <c r="I963" s="215" t="s">
        <v>4297</v>
      </c>
      <c r="J963" s="215" t="s">
        <v>3827</v>
      </c>
      <c r="K963" s="215" t="s">
        <v>2699</v>
      </c>
      <c r="L963" s="215" t="s">
        <v>1516</v>
      </c>
      <c r="M963" s="215" t="s">
        <v>2699</v>
      </c>
      <c r="N963" s="215" t="s">
        <v>7432</v>
      </c>
      <c r="O963" s="215" t="s">
        <v>5783</v>
      </c>
      <c r="P963" s="215" t="s">
        <v>6457</v>
      </c>
    </row>
    <row r="964" spans="1:16" outlineLevel="1">
      <c r="A964" s="213" t="s">
        <v>1863</v>
      </c>
      <c r="D964" s="219" t="str">
        <f t="shared" si="15"/>
        <v>Принимаются в расчет только затраты между Номинацией Пилота проекта и Соглашением  на производство</v>
      </c>
      <c r="G964" s="215" t="s">
        <v>4662</v>
      </c>
      <c r="H964" s="215" t="s">
        <v>2930</v>
      </c>
      <c r="I964" s="215" t="s">
        <v>4298</v>
      </c>
      <c r="J964" s="215" t="s">
        <v>3828</v>
      </c>
      <c r="K964" s="215" t="s">
        <v>2700</v>
      </c>
      <c r="L964" s="215" t="s">
        <v>2930</v>
      </c>
      <c r="M964" s="215" t="s">
        <v>2700</v>
      </c>
      <c r="N964" s="215" t="s">
        <v>7433</v>
      </c>
      <c r="O964" s="215" t="s">
        <v>5784</v>
      </c>
      <c r="P964" s="215" t="s">
        <v>6458</v>
      </c>
    </row>
    <row r="965" spans="1:16" outlineLevel="1">
      <c r="A965" s="213" t="s">
        <v>1863</v>
      </c>
      <c r="D965" s="219" t="str">
        <f t="shared" si="15"/>
        <v>Кол-во часов, соответствующее 1 человеку(полная занятость)</v>
      </c>
      <c r="G965" s="215" t="s">
        <v>4271</v>
      </c>
      <c r="H965" s="215" t="s">
        <v>564</v>
      </c>
      <c r="I965" s="215" t="s">
        <v>4299</v>
      </c>
      <c r="J965" s="215" t="s">
        <v>3829</v>
      </c>
      <c r="K965" s="215" t="s">
        <v>2701</v>
      </c>
      <c r="L965" s="215" t="s">
        <v>564</v>
      </c>
      <c r="M965" s="215" t="s">
        <v>2701</v>
      </c>
      <c r="N965" s="215" t="s">
        <v>7434</v>
      </c>
      <c r="O965" s="215" t="s">
        <v>5785</v>
      </c>
      <c r="P965" s="215" t="s">
        <v>6459</v>
      </c>
    </row>
    <row r="966" spans="1:16" outlineLevel="1">
      <c r="A966" s="213" t="s">
        <v>1863</v>
      </c>
      <c r="D966" s="219" t="str">
        <f t="shared" si="15"/>
        <v>E1A - Часы работы инженерии</v>
      </c>
      <c r="G966" s="208" t="s">
        <v>102</v>
      </c>
      <c r="H966" s="208" t="s">
        <v>563</v>
      </c>
      <c r="I966" s="208" t="s">
        <v>103</v>
      </c>
      <c r="J966" s="208" t="s">
        <v>4379</v>
      </c>
      <c r="K966" s="208" t="s">
        <v>104</v>
      </c>
      <c r="L966" s="208" t="s">
        <v>563</v>
      </c>
      <c r="M966" s="208" t="s">
        <v>104</v>
      </c>
      <c r="N966" s="208" t="s">
        <v>7435</v>
      </c>
      <c r="O966" s="208" t="s">
        <v>5786</v>
      </c>
      <c r="P966" s="208" t="s">
        <v>6460</v>
      </c>
    </row>
    <row r="967" spans="1:16" ht="12.75" customHeight="1" outlineLevel="1">
      <c r="A967" s="213" t="s">
        <v>1863</v>
      </c>
      <c r="D967" s="219" t="str">
        <f t="shared" si="15"/>
        <v>Расходы</v>
      </c>
      <c r="G967" s="208" t="s">
        <v>565</v>
      </c>
      <c r="H967" s="208" t="s">
        <v>521</v>
      </c>
      <c r="I967" s="208" t="s">
        <v>4300</v>
      </c>
      <c r="J967" s="208" t="s">
        <v>4380</v>
      </c>
      <c r="K967" s="208" t="s">
        <v>2702</v>
      </c>
      <c r="L967" s="208" t="s">
        <v>521</v>
      </c>
      <c r="M967" s="208" t="s">
        <v>2702</v>
      </c>
      <c r="N967" s="208" t="s">
        <v>7436</v>
      </c>
      <c r="O967" s="208" t="s">
        <v>5195</v>
      </c>
      <c r="P967" s="208" t="s">
        <v>6461</v>
      </c>
    </row>
    <row r="968" spans="1:16" outlineLevel="1">
      <c r="A968" s="213" t="s">
        <v>1863</v>
      </c>
      <c r="D968" s="219" t="str">
        <f t="shared" si="15"/>
        <v>1. Управление проектом</v>
      </c>
      <c r="G968" s="208" t="s">
        <v>2482</v>
      </c>
      <c r="H968" s="208" t="s">
        <v>251</v>
      </c>
      <c r="I968" s="208" t="s">
        <v>4301</v>
      </c>
      <c r="J968" s="208" t="s">
        <v>4381</v>
      </c>
      <c r="K968" s="208" t="s">
        <v>2703</v>
      </c>
      <c r="L968" s="208" t="s">
        <v>251</v>
      </c>
      <c r="M968" s="208" t="s">
        <v>2703</v>
      </c>
      <c r="N968" s="208" t="s">
        <v>7437</v>
      </c>
      <c r="O968" s="208" t="s">
        <v>5787</v>
      </c>
      <c r="P968" s="208" t="s">
        <v>6462</v>
      </c>
    </row>
    <row r="969" spans="1:16" outlineLevel="1">
      <c r="A969" s="213" t="s">
        <v>1863</v>
      </c>
      <c r="D969" s="219" t="str">
        <f t="shared" si="15"/>
        <v>(специфическое к проекту)</v>
      </c>
      <c r="G969" s="208" t="s">
        <v>4278</v>
      </c>
      <c r="H969" s="208" t="s">
        <v>1209</v>
      </c>
      <c r="I969" s="208" t="s">
        <v>1847</v>
      </c>
      <c r="J969" s="208" t="s">
        <v>4382</v>
      </c>
      <c r="K969" s="208" t="s">
        <v>2704</v>
      </c>
      <c r="L969" s="208" t="s">
        <v>1209</v>
      </c>
      <c r="M969" s="208" t="s">
        <v>2704</v>
      </c>
      <c r="N969" s="208" t="s">
        <v>7438</v>
      </c>
      <c r="O969" s="208" t="s">
        <v>5788</v>
      </c>
      <c r="P969" s="208" t="s">
        <v>6463</v>
      </c>
    </row>
    <row r="970" spans="1:16" outlineLevel="1">
      <c r="A970" s="213" t="s">
        <v>1863</v>
      </c>
      <c r="D970" s="219" t="str">
        <f t="shared" si="15"/>
        <v>2. Разработка и дизайн продукта</v>
      </c>
      <c r="G970" s="208" t="s">
        <v>2483</v>
      </c>
      <c r="H970" s="208" t="s">
        <v>3315</v>
      </c>
      <c r="I970" s="208" t="s">
        <v>1848</v>
      </c>
      <c r="J970" s="208" t="s">
        <v>4383</v>
      </c>
      <c r="K970" s="208" t="s">
        <v>2705</v>
      </c>
      <c r="L970" s="208" t="s">
        <v>3315</v>
      </c>
      <c r="M970" s="208" t="s">
        <v>2705</v>
      </c>
      <c r="N970" s="208" t="s">
        <v>7439</v>
      </c>
      <c r="O970" s="208" t="s">
        <v>5789</v>
      </c>
      <c r="P970" s="208" t="s">
        <v>6464</v>
      </c>
    </row>
    <row r="971" spans="1:16" outlineLevel="1">
      <c r="A971" s="213" t="s">
        <v>1863</v>
      </c>
      <c r="D971" s="219" t="str">
        <f t="shared" si="15"/>
        <v>3. Системные разработки</v>
      </c>
      <c r="G971" s="208" t="s">
        <v>2996</v>
      </c>
      <c r="H971" s="208" t="s">
        <v>3316</v>
      </c>
      <c r="I971" s="208" t="s">
        <v>1849</v>
      </c>
      <c r="J971" s="208" t="s">
        <v>4384</v>
      </c>
      <c r="K971" s="208" t="s">
        <v>2706</v>
      </c>
      <c r="L971" s="208" t="s">
        <v>3316</v>
      </c>
      <c r="M971" s="208" t="s">
        <v>2706</v>
      </c>
      <c r="N971" s="208" t="s">
        <v>7440</v>
      </c>
      <c r="O971" s="208" t="s">
        <v>5790</v>
      </c>
      <c r="P971" s="208" t="s">
        <v>6465</v>
      </c>
    </row>
    <row r="972" spans="1:16" ht="12.75" customHeight="1" outlineLevel="1">
      <c r="A972" s="213" t="s">
        <v>1863</v>
      </c>
      <c r="D972" s="219" t="str">
        <f t="shared" si="15"/>
        <v>4.Tooling process feasibility</v>
      </c>
      <c r="G972" s="208" t="s">
        <v>518</v>
      </c>
      <c r="H972" s="208" t="s">
        <v>519</v>
      </c>
      <c r="I972" s="208" t="s">
        <v>520</v>
      </c>
      <c r="J972" s="208" t="s">
        <v>519</v>
      </c>
      <c r="K972" s="208" t="s">
        <v>519</v>
      </c>
      <c r="L972" s="208" t="s">
        <v>519</v>
      </c>
      <c r="M972" s="208" t="s">
        <v>519</v>
      </c>
      <c r="N972" s="208" t="s">
        <v>7441</v>
      </c>
      <c r="O972" s="208" t="s">
        <v>5791</v>
      </c>
      <c r="P972" s="208" t="s">
        <v>6466</v>
      </c>
    </row>
    <row r="973" spans="1:16" outlineLevel="1">
      <c r="A973" s="213" t="s">
        <v>1863</v>
      </c>
      <c r="D973" s="219" t="str">
        <f t="shared" si="15"/>
        <v>5. Разработка производственного процесса</v>
      </c>
      <c r="G973" s="208" t="s">
        <v>2484</v>
      </c>
      <c r="H973" s="208" t="s">
        <v>3317</v>
      </c>
      <c r="I973" s="208" t="s">
        <v>1850</v>
      </c>
      <c r="J973" s="208" t="s">
        <v>4386</v>
      </c>
      <c r="K973" s="208" t="s">
        <v>3461</v>
      </c>
      <c r="L973" s="208" t="s">
        <v>3317</v>
      </c>
      <c r="M973" s="208" t="s">
        <v>3461</v>
      </c>
      <c r="N973" s="208" t="s">
        <v>7442</v>
      </c>
      <c r="O973" s="208" t="s">
        <v>5792</v>
      </c>
      <c r="P973" s="208" t="s">
        <v>6467</v>
      </c>
    </row>
    <row r="974" spans="1:16" outlineLevel="1">
      <c r="A974" s="213" t="s">
        <v>1863</v>
      </c>
      <c r="D974" s="219" t="str">
        <f t="shared" si="15"/>
        <v>(не включая Супервайзера по изготовлению оснастки)</v>
      </c>
      <c r="G974" s="208" t="s">
        <v>1551</v>
      </c>
      <c r="H974" s="208" t="s">
        <v>566</v>
      </c>
      <c r="I974" s="208" t="s">
        <v>1851</v>
      </c>
      <c r="J974" s="208" t="s">
        <v>2062</v>
      </c>
      <c r="K974" s="208" t="s">
        <v>3462</v>
      </c>
      <c r="L974" s="208" t="s">
        <v>566</v>
      </c>
      <c r="M974" s="208" t="s">
        <v>3462</v>
      </c>
      <c r="N974" s="208" t="s">
        <v>7443</v>
      </c>
      <c r="O974" s="208" t="s">
        <v>5793</v>
      </c>
      <c r="P974" s="208" t="s">
        <v>6468</v>
      </c>
    </row>
    <row r="975" spans="1:16" outlineLevel="1">
      <c r="A975" s="213" t="s">
        <v>1863</v>
      </c>
      <c r="D975" s="219" t="str">
        <f t="shared" si="15"/>
        <v>6. Менеджмент качества</v>
      </c>
      <c r="G975" s="208" t="s">
        <v>2485</v>
      </c>
      <c r="H975" s="208" t="s">
        <v>3318</v>
      </c>
      <c r="I975" s="208" t="s">
        <v>1852</v>
      </c>
      <c r="J975" s="208" t="s">
        <v>2063</v>
      </c>
      <c r="K975" s="208" t="s">
        <v>3463</v>
      </c>
      <c r="L975" s="208" t="s">
        <v>3318</v>
      </c>
      <c r="M975" s="208" t="s">
        <v>3463</v>
      </c>
      <c r="N975" s="208" t="s">
        <v>7444</v>
      </c>
      <c r="O975" s="208" t="s">
        <v>5794</v>
      </c>
      <c r="P975" s="208" t="s">
        <v>6469</v>
      </c>
    </row>
    <row r="976" spans="1:16" outlineLevel="1">
      <c r="A976" s="213" t="s">
        <v>1863</v>
      </c>
      <c r="D976" s="219" t="str">
        <f t="shared" si="15"/>
        <v>Итог Е1А</v>
      </c>
      <c r="G976" s="208" t="s">
        <v>571</v>
      </c>
      <c r="H976" s="208" t="s">
        <v>2001</v>
      </c>
      <c r="I976" s="208" t="s">
        <v>571</v>
      </c>
      <c r="J976" s="208" t="s">
        <v>2064</v>
      </c>
      <c r="K976" s="208" t="s">
        <v>571</v>
      </c>
      <c r="L976" s="208" t="s">
        <v>2001</v>
      </c>
      <c r="M976" s="208" t="s">
        <v>571</v>
      </c>
      <c r="N976" s="208" t="s">
        <v>7445</v>
      </c>
      <c r="O976" s="208" t="s">
        <v>5795</v>
      </c>
      <c r="P976" s="208" t="s">
        <v>571</v>
      </c>
    </row>
    <row r="977" spans="1:16" outlineLevel="1">
      <c r="A977" s="213" t="s">
        <v>1863</v>
      </c>
      <c r="D977" s="219" t="str">
        <f t="shared" si="15"/>
        <v>функции</v>
      </c>
      <c r="G977" s="208" t="s">
        <v>2196</v>
      </c>
      <c r="H977" s="208" t="s">
        <v>1208</v>
      </c>
      <c r="I977" s="208" t="s">
        <v>2357</v>
      </c>
      <c r="J977" s="208" t="s">
        <v>2065</v>
      </c>
      <c r="K977" s="208" t="s">
        <v>3464</v>
      </c>
      <c r="L977" s="208" t="s">
        <v>1208</v>
      </c>
      <c r="M977" s="208" t="s">
        <v>3464</v>
      </c>
      <c r="N977" s="208" t="s">
        <v>7446</v>
      </c>
      <c r="O977" s="208" t="s">
        <v>5196</v>
      </c>
      <c r="P977" s="208" t="s">
        <v>6470</v>
      </c>
    </row>
    <row r="978" spans="1:16" outlineLevel="1">
      <c r="A978" s="213" t="s">
        <v>1863</v>
      </c>
      <c r="D978" s="219" t="str">
        <f t="shared" si="15"/>
        <v>Руководитель проекта</v>
      </c>
      <c r="G978" s="208" t="s">
        <v>1123</v>
      </c>
      <c r="H978" s="208" t="s">
        <v>4053</v>
      </c>
      <c r="I978" s="208" t="s">
        <v>2358</v>
      </c>
      <c r="J978" s="208" t="s">
        <v>2066</v>
      </c>
      <c r="K978" s="208" t="s">
        <v>3465</v>
      </c>
      <c r="L978" s="208" t="s">
        <v>4053</v>
      </c>
      <c r="M978" s="208" t="s">
        <v>3465</v>
      </c>
      <c r="N978" s="208" t="s">
        <v>7447</v>
      </c>
      <c r="O978" s="208" t="s">
        <v>5197</v>
      </c>
      <c r="P978" s="208" t="s">
        <v>6471</v>
      </c>
    </row>
    <row r="979" spans="1:16" outlineLevel="1">
      <c r="A979" s="213" t="s">
        <v>1863</v>
      </c>
      <c r="D979" s="219" t="str">
        <f t="shared" si="15"/>
        <v>Главный технолог проекта</v>
      </c>
      <c r="G979" s="208" t="s">
        <v>1122</v>
      </c>
      <c r="H979" s="208" t="s">
        <v>1121</v>
      </c>
      <c r="I979" s="208" t="s">
        <v>2359</v>
      </c>
      <c r="J979" s="208" t="s">
        <v>2067</v>
      </c>
      <c r="K979" s="208" t="s">
        <v>3466</v>
      </c>
      <c r="L979" s="208" t="s">
        <v>1121</v>
      </c>
      <c r="M979" s="208" t="s">
        <v>3466</v>
      </c>
      <c r="N979" s="208" t="s">
        <v>7448</v>
      </c>
      <c r="O979" s="208" t="s">
        <v>5198</v>
      </c>
      <c r="P979" s="208" t="s">
        <v>6472</v>
      </c>
    </row>
    <row r="980" spans="1:16" outlineLevel="1">
      <c r="A980" s="213" t="s">
        <v>1863</v>
      </c>
      <c r="D980" s="219" t="str">
        <f t="shared" si="15"/>
        <v>Сотрудник Рено/Ниссан</v>
      </c>
      <c r="G980" s="208" t="s">
        <v>7581</v>
      </c>
      <c r="H980" s="208" t="s">
        <v>7582</v>
      </c>
      <c r="I980" s="208" t="s">
        <v>7583</v>
      </c>
      <c r="J980" s="208" t="s">
        <v>2068</v>
      </c>
      <c r="K980" s="208" t="s">
        <v>7584</v>
      </c>
      <c r="L980" s="208" t="s">
        <v>7582</v>
      </c>
      <c r="M980" s="208" t="s">
        <v>7584</v>
      </c>
      <c r="N980" s="208" t="s">
        <v>7588</v>
      </c>
      <c r="O980" s="208" t="s">
        <v>7585</v>
      </c>
      <c r="P980" s="208" t="s">
        <v>7586</v>
      </c>
    </row>
    <row r="981" spans="1:16" outlineLevel="1">
      <c r="A981" s="213" t="s">
        <v>1863</v>
      </c>
      <c r="D981" s="219" t="str">
        <f t="shared" si="15"/>
        <v xml:space="preserve">Итог </v>
      </c>
      <c r="G981" s="208" t="s">
        <v>4539</v>
      </c>
      <c r="H981" s="208" t="s">
        <v>4539</v>
      </c>
      <c r="I981" s="208" t="s">
        <v>4539</v>
      </c>
      <c r="J981" s="208" t="s">
        <v>4857</v>
      </c>
      <c r="K981" s="208" t="s">
        <v>656</v>
      </c>
      <c r="L981" s="208" t="s">
        <v>4539</v>
      </c>
      <c r="M981" s="208" t="s">
        <v>656</v>
      </c>
      <c r="N981" s="208" t="s">
        <v>6594</v>
      </c>
      <c r="O981" s="208" t="s">
        <v>5796</v>
      </c>
      <c r="P981" s="208" t="s">
        <v>656</v>
      </c>
    </row>
    <row r="982" spans="1:16" outlineLevel="1">
      <c r="A982" s="213" t="s">
        <v>1863</v>
      </c>
      <c r="D982" s="219" t="str">
        <f t="shared" si="15"/>
        <v xml:space="preserve">Главный Инженер / Координатор разработок </v>
      </c>
      <c r="G982" s="208" t="str">
        <f>IF(F975=0,"Ing. Application / Pilote Etudes","Hardware Eletronique")</f>
        <v>Ing. Application / Pilote Etudes</v>
      </c>
      <c r="H982" s="208" t="s">
        <v>3984</v>
      </c>
      <c r="I982" s="208" t="s">
        <v>2360</v>
      </c>
      <c r="J982" s="208" t="s">
        <v>1821</v>
      </c>
      <c r="K982" s="208" t="s">
        <v>3467</v>
      </c>
      <c r="L982" s="208" t="s">
        <v>3984</v>
      </c>
      <c r="M982" s="208" t="s">
        <v>3467</v>
      </c>
      <c r="N982" s="208" t="s">
        <v>7449</v>
      </c>
      <c r="O982" s="208" t="s">
        <v>5797</v>
      </c>
      <c r="P982" s="208" t="s">
        <v>6473</v>
      </c>
    </row>
    <row r="983" spans="1:16" outlineLevel="1">
      <c r="A983" s="213" t="s">
        <v>1863</v>
      </c>
      <c r="D983" s="219" t="str">
        <f t="shared" si="15"/>
        <v>Проектировщик</v>
      </c>
      <c r="G983" s="208" t="str">
        <f>IF(F975=0,"Projeteur","Test Unitaire Hardware")</f>
        <v>Projeteur</v>
      </c>
      <c r="H983" s="208" t="s">
        <v>3989</v>
      </c>
      <c r="I983" s="208" t="s">
        <v>2361</v>
      </c>
      <c r="J983" s="208" t="s">
        <v>1822</v>
      </c>
      <c r="K983" s="208" t="s">
        <v>3468</v>
      </c>
      <c r="L983" s="208" t="s">
        <v>3989</v>
      </c>
      <c r="M983" s="208" t="s">
        <v>3468</v>
      </c>
      <c r="N983" s="208" t="s">
        <v>7450</v>
      </c>
      <c r="O983" s="208" t="s">
        <v>5199</v>
      </c>
      <c r="P983" s="208" t="s">
        <v>6474</v>
      </c>
    </row>
    <row r="984" spans="1:16" outlineLevel="1">
      <c r="A984" s="213" t="s">
        <v>1863</v>
      </c>
      <c r="D984" s="219" t="str">
        <f t="shared" si="15"/>
        <v>Проектировщик 3D</v>
      </c>
      <c r="G984" s="208" t="str">
        <f>IF(F975=0,"CAO","Conception logiciel de base")</f>
        <v>CAO</v>
      </c>
      <c r="H984" s="208" t="s">
        <v>3987</v>
      </c>
      <c r="I984" s="208" t="s">
        <v>2362</v>
      </c>
      <c r="J984" s="208" t="s">
        <v>1823</v>
      </c>
      <c r="K984" s="208" t="s">
        <v>3469</v>
      </c>
      <c r="L984" s="208" t="s">
        <v>3987</v>
      </c>
      <c r="M984" s="208" t="s">
        <v>3469</v>
      </c>
      <c r="N984" s="208" t="s">
        <v>3987</v>
      </c>
      <c r="O984" s="208" t="s">
        <v>3987</v>
      </c>
      <c r="P984" s="208" t="s">
        <v>3987</v>
      </c>
    </row>
    <row r="985" spans="1:16" outlineLevel="1">
      <c r="A985" s="213" t="s">
        <v>1863</v>
      </c>
      <c r="D985" s="219" t="str">
        <f t="shared" si="15"/>
        <v>Проектировщик 3D LCC</v>
      </c>
      <c r="G985" s="208" t="str">
        <f>IF(F975=0,"CAO LCC","Développement et TU logiciel de base")</f>
        <v>CAO LCC</v>
      </c>
      <c r="H985" s="208" t="s">
        <v>315</v>
      </c>
      <c r="I985" s="208" t="s">
        <v>2363</v>
      </c>
      <c r="J985" s="208" t="s">
        <v>1824</v>
      </c>
      <c r="K985" s="208" t="s">
        <v>2363</v>
      </c>
      <c r="L985" s="208" t="s">
        <v>315</v>
      </c>
      <c r="M985" s="208" t="s">
        <v>2363</v>
      </c>
      <c r="N985" s="208" t="s">
        <v>315</v>
      </c>
      <c r="O985" s="208" t="s">
        <v>315</v>
      </c>
      <c r="P985" s="208" t="s">
        <v>315</v>
      </c>
    </row>
    <row r="986" spans="1:16" outlineLevel="1">
      <c r="A986" s="213" t="s">
        <v>1863</v>
      </c>
      <c r="D986" s="219" t="str">
        <f t="shared" si="15"/>
        <v>Проектировщик 2D</v>
      </c>
      <c r="G986" s="208" t="str">
        <f>IF(F975=0,"DAO","Validation logiciel de base")</f>
        <v>DAO</v>
      </c>
      <c r="H986" s="208" t="s">
        <v>3988</v>
      </c>
      <c r="I986" s="208" t="s">
        <v>2364</v>
      </c>
      <c r="J986" s="208" t="s">
        <v>1825</v>
      </c>
      <c r="K986" s="208" t="s">
        <v>2364</v>
      </c>
      <c r="L986" s="208" t="s">
        <v>3988</v>
      </c>
      <c r="M986" s="208" t="s">
        <v>2364</v>
      </c>
      <c r="N986" s="208" t="s">
        <v>7451</v>
      </c>
      <c r="O986" s="208" t="s">
        <v>5798</v>
      </c>
      <c r="P986" s="208" t="s">
        <v>3988</v>
      </c>
    </row>
    <row r="987" spans="1:16" outlineLevel="1">
      <c r="A987" s="213" t="s">
        <v>1863</v>
      </c>
      <c r="D987" s="219" t="str">
        <f t="shared" si="15"/>
        <v>Расчет</v>
      </c>
      <c r="G987" s="208" t="str">
        <f>IF(F975=0,"Calcul","Conception logiciel applicatif")</f>
        <v>Calcul</v>
      </c>
      <c r="H987" s="208" t="s">
        <v>3985</v>
      </c>
      <c r="I987" s="208" t="s">
        <v>2365</v>
      </c>
      <c r="J987" s="208" t="s">
        <v>1826</v>
      </c>
      <c r="K987" s="208" t="s">
        <v>3470</v>
      </c>
      <c r="L987" s="208" t="s">
        <v>3985</v>
      </c>
      <c r="M987" s="208" t="s">
        <v>3470</v>
      </c>
      <c r="N987" s="208" t="s">
        <v>7452</v>
      </c>
      <c r="O987" s="208" t="s">
        <v>5799</v>
      </c>
      <c r="P987" s="208" t="s">
        <v>6475</v>
      </c>
    </row>
    <row r="988" spans="1:16" outlineLevel="1">
      <c r="A988" s="213" t="s">
        <v>1863</v>
      </c>
      <c r="D988" s="219" t="str">
        <f t="shared" si="15"/>
        <v>Расчет LCC</v>
      </c>
      <c r="G988" s="208" t="str">
        <f>IF(F975=0,"Calcul LCC","Développement et TU logiciel applicatif")</f>
        <v>Calcul LCC</v>
      </c>
      <c r="H988" s="208" t="s">
        <v>3986</v>
      </c>
      <c r="I988" s="208" t="s">
        <v>2366</v>
      </c>
      <c r="J988" s="208" t="s">
        <v>1827</v>
      </c>
      <c r="K988" s="208" t="s">
        <v>3471</v>
      </c>
      <c r="L988" s="208" t="s">
        <v>3986</v>
      </c>
      <c r="M988" s="208" t="s">
        <v>3471</v>
      </c>
      <c r="N988" s="208" t="s">
        <v>7453</v>
      </c>
      <c r="O988" s="208" t="s">
        <v>5800</v>
      </c>
      <c r="P988" s="208" t="s">
        <v>6476</v>
      </c>
    </row>
    <row r="989" spans="1:16" outlineLevel="1">
      <c r="A989" s="213" t="s">
        <v>1863</v>
      </c>
      <c r="D989" s="219" t="str">
        <f t="shared" si="15"/>
        <v>построение структуры</v>
      </c>
      <c r="G989" s="208" t="s">
        <v>106</v>
      </c>
      <c r="H989" s="208" t="s">
        <v>107</v>
      </c>
      <c r="I989" s="208" t="s">
        <v>108</v>
      </c>
      <c r="J989" s="208" t="s">
        <v>1828</v>
      </c>
      <c r="K989" s="208" t="s">
        <v>109</v>
      </c>
      <c r="L989" s="208" t="s">
        <v>107</v>
      </c>
      <c r="M989" s="208" t="s">
        <v>109</v>
      </c>
      <c r="N989" s="208" t="s">
        <v>7454</v>
      </c>
      <c r="O989" s="208" t="s">
        <v>5200</v>
      </c>
      <c r="P989" s="208" t="s">
        <v>107</v>
      </c>
    </row>
    <row r="990" spans="1:16" outlineLevel="1">
      <c r="A990" s="213" t="s">
        <v>1863</v>
      </c>
      <c r="D990" s="219" t="str">
        <f t="shared" si="15"/>
        <v>исчисления, составление характеристик…</v>
      </c>
      <c r="G990" s="208" t="s">
        <v>110</v>
      </c>
      <c r="H990" s="208" t="s">
        <v>111</v>
      </c>
      <c r="I990" s="208" t="s">
        <v>112</v>
      </c>
      <c r="J990" s="208" t="s">
        <v>1829</v>
      </c>
      <c r="K990" s="208" t="s">
        <v>113</v>
      </c>
      <c r="L990" s="208" t="s">
        <v>111</v>
      </c>
      <c r="M990" s="208" t="s">
        <v>113</v>
      </c>
      <c r="N990" s="208" t="s">
        <v>7455</v>
      </c>
      <c r="O990" s="208" t="s">
        <v>5801</v>
      </c>
      <c r="P990" s="208" t="s">
        <v>6477</v>
      </c>
    </row>
    <row r="991" spans="1:16" outlineLevel="1">
      <c r="A991" s="213" t="s">
        <v>1863</v>
      </c>
      <c r="D991" s="219" t="str">
        <f t="shared" si="15"/>
        <v>Разработки системы</v>
      </c>
      <c r="G991" s="208" t="s">
        <v>2873</v>
      </c>
      <c r="H991" s="208" t="s">
        <v>515</v>
      </c>
      <c r="I991" s="208" t="s">
        <v>3504</v>
      </c>
      <c r="J991" s="208" t="s">
        <v>274</v>
      </c>
      <c r="K991" s="208" t="s">
        <v>3472</v>
      </c>
      <c r="L991" s="208" t="s">
        <v>515</v>
      </c>
      <c r="M991" s="208" t="s">
        <v>3472</v>
      </c>
      <c r="N991" s="208" t="s">
        <v>7456</v>
      </c>
      <c r="O991" s="208" t="s">
        <v>5201</v>
      </c>
      <c r="P991" s="208" t="s">
        <v>6478</v>
      </c>
    </row>
    <row r="992" spans="1:16" outlineLevel="1">
      <c r="A992" s="213" t="s">
        <v>1863</v>
      </c>
      <c r="D992" s="219" t="str">
        <f t="shared" ref="D992:D1055" si="16">INDEX(G992:Q992,,$F$2)</f>
        <v>Утверждение системы</v>
      </c>
      <c r="G992" s="208" t="s">
        <v>2874</v>
      </c>
      <c r="H992" s="208" t="s">
        <v>516</v>
      </c>
      <c r="I992" s="208" t="s">
        <v>3505</v>
      </c>
      <c r="J992" s="208" t="s">
        <v>275</v>
      </c>
      <c r="K992" s="208" t="s">
        <v>3473</v>
      </c>
      <c r="L992" s="208" t="s">
        <v>516</v>
      </c>
      <c r="M992" s="208" t="s">
        <v>3473</v>
      </c>
      <c r="N992" s="208" t="s">
        <v>7457</v>
      </c>
      <c r="O992" s="208" t="s">
        <v>5202</v>
      </c>
      <c r="P992" s="208" t="s">
        <v>6479</v>
      </c>
    </row>
    <row r="993" spans="1:16" outlineLevel="1">
      <c r="A993" s="213" t="s">
        <v>1863</v>
      </c>
      <c r="D993" s="219" t="str">
        <f t="shared" si="16"/>
        <v xml:space="preserve">Первичные разработки  </v>
      </c>
      <c r="G993" s="208" t="str">
        <f>IF(F975=0,"Etude Outillage Amont","Calibration")</f>
        <v>Etude Outillage Amont</v>
      </c>
      <c r="H993" s="208" t="s">
        <v>1740</v>
      </c>
      <c r="I993" s="208" t="s">
        <v>71</v>
      </c>
      <c r="J993" s="208" t="s">
        <v>276</v>
      </c>
      <c r="K993" s="208" t="s">
        <v>3474</v>
      </c>
      <c r="L993" s="208" t="s">
        <v>1740</v>
      </c>
      <c r="M993" s="208" t="s">
        <v>3474</v>
      </c>
      <c r="N993" s="208" t="s">
        <v>7458</v>
      </c>
      <c r="O993" s="208" t="s">
        <v>5203</v>
      </c>
      <c r="P993" s="208" t="s">
        <v>6480</v>
      </c>
    </row>
    <row r="994" spans="1:16" outlineLevel="1">
      <c r="A994" s="213" t="s">
        <v>1863</v>
      </c>
      <c r="D994" s="219" t="str">
        <f t="shared" si="16"/>
        <v>Моделирование производственного процесса</v>
      </c>
      <c r="G994" s="208" t="str">
        <f>IF(F975=0,"Simulation Process"," ")</f>
        <v>Simulation Process</v>
      </c>
      <c r="H994" s="208" t="s">
        <v>3983</v>
      </c>
      <c r="I994" s="208" t="s">
        <v>72</v>
      </c>
      <c r="J994" s="208" t="s">
        <v>277</v>
      </c>
      <c r="K994" s="208" t="s">
        <v>3475</v>
      </c>
      <c r="L994" s="208" t="s">
        <v>3983</v>
      </c>
      <c r="M994" s="208" t="s">
        <v>3475</v>
      </c>
      <c r="N994" s="208" t="s">
        <v>7459</v>
      </c>
      <c r="O994" s="208" t="s">
        <v>5204</v>
      </c>
      <c r="P994" s="208" t="s">
        <v>6481</v>
      </c>
    </row>
    <row r="995" spans="1:16" outlineLevel="1">
      <c r="A995" s="213" t="s">
        <v>1863</v>
      </c>
      <c r="D995" s="219" t="str">
        <f t="shared" si="16"/>
        <v>Руководитель проекта по индустриализации</v>
      </c>
      <c r="G995" s="208" t="s">
        <v>1954</v>
      </c>
      <c r="H995" s="208" t="s">
        <v>1738</v>
      </c>
      <c r="I995" s="208" t="s">
        <v>73</v>
      </c>
      <c r="J995" s="208" t="s">
        <v>278</v>
      </c>
      <c r="K995" s="208" t="s">
        <v>3476</v>
      </c>
      <c r="L995" s="208" t="s">
        <v>1738</v>
      </c>
      <c r="M995" s="208" t="s">
        <v>3476</v>
      </c>
      <c r="N995" s="208" t="s">
        <v>7460</v>
      </c>
      <c r="O995" s="208" t="s">
        <v>5205</v>
      </c>
      <c r="P995" s="208" t="s">
        <v>6482</v>
      </c>
    </row>
    <row r="996" spans="1:16" outlineLevel="1">
      <c r="A996" s="213" t="s">
        <v>1863</v>
      </c>
      <c r="D996" s="219" t="str">
        <f t="shared" si="16"/>
        <v>Технолог процесс/продукт(полная занятость на проекте)</v>
      </c>
      <c r="G996" s="208" t="s">
        <v>1552</v>
      </c>
      <c r="H996" s="208" t="s">
        <v>1739</v>
      </c>
      <c r="I996" s="208" t="s">
        <v>74</v>
      </c>
      <c r="J996" s="208" t="s">
        <v>4306</v>
      </c>
      <c r="K996" s="208" t="s">
        <v>3477</v>
      </c>
      <c r="L996" s="208" t="s">
        <v>1739</v>
      </c>
      <c r="M996" s="208" t="s">
        <v>3477</v>
      </c>
      <c r="N996" s="208" t="s">
        <v>7461</v>
      </c>
      <c r="O996" s="208" t="s">
        <v>5802</v>
      </c>
      <c r="P996" s="208" t="s">
        <v>6483</v>
      </c>
    </row>
    <row r="997" spans="1:16" outlineLevel="1">
      <c r="A997" s="213" t="s">
        <v>1863</v>
      </c>
      <c r="D997" s="219" t="str">
        <f t="shared" si="16"/>
        <v>Инженер /Руководитель по Качеству</v>
      </c>
      <c r="G997" s="208" t="s">
        <v>569</v>
      </c>
      <c r="H997" s="208" t="s">
        <v>1236</v>
      </c>
      <c r="I997" s="208" t="s">
        <v>75</v>
      </c>
      <c r="J997" s="208" t="s">
        <v>2222</v>
      </c>
      <c r="K997" s="208" t="s">
        <v>3478</v>
      </c>
      <c r="L997" s="208" t="s">
        <v>1236</v>
      </c>
      <c r="M997" s="208" t="s">
        <v>3478</v>
      </c>
      <c r="N997" s="208" t="s">
        <v>7462</v>
      </c>
      <c r="O997" s="208" t="s">
        <v>5803</v>
      </c>
      <c r="P997" s="208" t="s">
        <v>6484</v>
      </c>
    </row>
    <row r="998" spans="1:16" outlineLevel="1">
      <c r="A998" s="213" t="s">
        <v>1863</v>
      </c>
      <c r="D998" s="219" t="str">
        <f t="shared" si="16"/>
        <v>Управление средствами контроля</v>
      </c>
      <c r="G998" s="208" t="s">
        <v>1553</v>
      </c>
      <c r="H998" s="208" t="s">
        <v>1735</v>
      </c>
      <c r="I998" s="208" t="s">
        <v>76</v>
      </c>
      <c r="J998" s="208" t="s">
        <v>2223</v>
      </c>
      <c r="K998" s="208" t="s">
        <v>3479</v>
      </c>
      <c r="L998" s="208" t="s">
        <v>1735</v>
      </c>
      <c r="M998" s="208" t="s">
        <v>3479</v>
      </c>
      <c r="N998" s="208" t="s">
        <v>7463</v>
      </c>
      <c r="O998" s="208" t="s">
        <v>5804</v>
      </c>
      <c r="P998" s="208" t="s">
        <v>6485</v>
      </c>
    </row>
    <row r="999" spans="1:16" outlineLevel="1">
      <c r="A999" s="213" t="s">
        <v>1863</v>
      </c>
      <c r="D999" s="219" t="str">
        <f t="shared" si="16"/>
        <v>Замеры</v>
      </c>
      <c r="G999" s="208" t="s">
        <v>1554</v>
      </c>
      <c r="H999" s="208" t="s">
        <v>1736</v>
      </c>
      <c r="I999" s="208" t="s">
        <v>77</v>
      </c>
      <c r="J999" s="208" t="s">
        <v>2224</v>
      </c>
      <c r="K999" s="208" t="s">
        <v>3480</v>
      </c>
      <c r="L999" s="208" t="s">
        <v>1736</v>
      </c>
      <c r="M999" s="208" t="s">
        <v>3480</v>
      </c>
      <c r="N999" s="208" t="s">
        <v>7464</v>
      </c>
      <c r="O999" s="208" t="s">
        <v>5805</v>
      </c>
      <c r="P999" s="208" t="s">
        <v>6486</v>
      </c>
    </row>
    <row r="1000" spans="1:16" outlineLevel="1">
      <c r="A1000" s="213" t="s">
        <v>1863</v>
      </c>
      <c r="D1000" s="219" t="str">
        <f t="shared" si="16"/>
        <v>Инженер /Технолог (ANPQP)</v>
      </c>
      <c r="G1000" s="208" t="s">
        <v>570</v>
      </c>
      <c r="H1000" s="208" t="s">
        <v>1737</v>
      </c>
      <c r="I1000" s="208" t="s">
        <v>78</v>
      </c>
      <c r="J1000" s="208" t="s">
        <v>2225</v>
      </c>
      <c r="K1000" s="208" t="s">
        <v>3481</v>
      </c>
      <c r="L1000" s="208" t="s">
        <v>1737</v>
      </c>
      <c r="M1000" s="208" t="s">
        <v>3481</v>
      </c>
      <c r="N1000" s="208" t="s">
        <v>7465</v>
      </c>
      <c r="O1000" s="208" t="s">
        <v>5806</v>
      </c>
      <c r="P1000" s="208" t="s">
        <v>6487</v>
      </c>
    </row>
    <row r="1001" spans="1:16" outlineLevel="1">
      <c r="A1001" s="213" t="s">
        <v>1863</v>
      </c>
      <c r="D1001" s="219" t="str">
        <f t="shared" si="16"/>
        <v>Кол-во часов</v>
      </c>
      <c r="G1001" s="208" t="s">
        <v>2183</v>
      </c>
      <c r="H1001" s="208" t="s">
        <v>3178</v>
      </c>
      <c r="I1001" s="208" t="s">
        <v>79</v>
      </c>
      <c r="J1001" s="208" t="s">
        <v>2226</v>
      </c>
      <c r="K1001" s="208" t="s">
        <v>3482</v>
      </c>
      <c r="L1001" s="208" t="s">
        <v>3178</v>
      </c>
      <c r="M1001" s="208" t="s">
        <v>3482</v>
      </c>
      <c r="N1001" s="208" t="s">
        <v>7466</v>
      </c>
      <c r="O1001" s="208" t="s">
        <v>5206</v>
      </c>
      <c r="P1001" s="208" t="s">
        <v>6488</v>
      </c>
    </row>
    <row r="1002" spans="1:16" outlineLevel="1">
      <c r="A1002" s="213" t="s">
        <v>1863</v>
      </c>
      <c r="D1002" s="219" t="str">
        <f t="shared" si="16"/>
        <v>Ставка в час</v>
      </c>
      <c r="G1002" s="208" t="s">
        <v>3334</v>
      </c>
      <c r="H1002" s="208" t="s">
        <v>4801</v>
      </c>
      <c r="I1002" s="208" t="s">
        <v>80</v>
      </c>
      <c r="J1002" s="208" t="s">
        <v>671</v>
      </c>
      <c r="K1002" s="208" t="s">
        <v>3483</v>
      </c>
      <c r="L1002" s="208" t="s">
        <v>4801</v>
      </c>
      <c r="M1002" s="208" t="s">
        <v>3483</v>
      </c>
      <c r="N1002" s="208" t="s">
        <v>7467</v>
      </c>
      <c r="O1002" s="208" t="s">
        <v>5207</v>
      </c>
      <c r="P1002" s="208" t="s">
        <v>6489</v>
      </c>
    </row>
    <row r="1003" spans="1:16" outlineLevel="1">
      <c r="A1003" s="213" t="s">
        <v>1863</v>
      </c>
      <c r="D1003" s="219" t="str">
        <f t="shared" si="16"/>
        <v>Валюта</v>
      </c>
      <c r="G1003" s="208" t="s">
        <v>1987</v>
      </c>
      <c r="H1003" s="208" t="s">
        <v>2480</v>
      </c>
      <c r="I1003" s="208" t="s">
        <v>335</v>
      </c>
      <c r="J1003" s="208" t="s">
        <v>3024</v>
      </c>
      <c r="K1003" s="208" t="s">
        <v>4528</v>
      </c>
      <c r="L1003" s="208" t="s">
        <v>2480</v>
      </c>
      <c r="M1003" s="208" t="s">
        <v>4528</v>
      </c>
      <c r="N1003" s="208" t="s">
        <v>6679</v>
      </c>
      <c r="O1003" s="208" t="s">
        <v>5152</v>
      </c>
      <c r="P1003" s="208" t="s">
        <v>6412</v>
      </c>
    </row>
    <row r="1004" spans="1:16" outlineLevel="1">
      <c r="A1004" s="213" t="s">
        <v>1863</v>
      </c>
      <c r="D1004" s="219" t="str">
        <f t="shared" si="16"/>
        <v>Уровень профессионального опыта(Т1=&gt;T4 / I1 =&gt; I4)</v>
      </c>
      <c r="G1004" s="208" t="s">
        <v>1069</v>
      </c>
      <c r="H1004" s="208" t="s">
        <v>4800</v>
      </c>
      <c r="I1004" s="208" t="s">
        <v>81</v>
      </c>
      <c r="J1004" s="208" t="s">
        <v>2227</v>
      </c>
      <c r="K1004" s="208" t="s">
        <v>3484</v>
      </c>
      <c r="L1004" s="208" t="s">
        <v>4800</v>
      </c>
      <c r="M1004" s="208" t="s">
        <v>3484</v>
      </c>
      <c r="N1004" s="208" t="s">
        <v>7468</v>
      </c>
      <c r="O1004" s="208" t="s">
        <v>5807</v>
      </c>
      <c r="P1004" s="208" t="s">
        <v>6490</v>
      </c>
    </row>
    <row r="1005" spans="1:16" outlineLevel="1">
      <c r="A1005" s="213" t="s">
        <v>1863</v>
      </c>
      <c r="D1005" s="219" t="str">
        <f t="shared" si="16"/>
        <v>Страна</v>
      </c>
      <c r="G1005" s="208" t="s">
        <v>2208</v>
      </c>
      <c r="H1005" s="208" t="s">
        <v>1055</v>
      </c>
      <c r="I1005" s="208" t="s">
        <v>5012</v>
      </c>
      <c r="J1005" s="208" t="s">
        <v>3029</v>
      </c>
      <c r="K1005" s="208" t="s">
        <v>2276</v>
      </c>
      <c r="L1005" s="208" t="s">
        <v>1055</v>
      </c>
      <c r="M1005" s="208" t="s">
        <v>2276</v>
      </c>
      <c r="N1005" s="208" t="s">
        <v>6582</v>
      </c>
      <c r="O1005" s="208" t="s">
        <v>5074</v>
      </c>
      <c r="P1005" s="208" t="s">
        <v>2276</v>
      </c>
    </row>
    <row r="1006" spans="1:16" outlineLevel="1">
      <c r="A1006" s="213" t="s">
        <v>1863</v>
      </c>
      <c r="D1006" s="219" t="str">
        <f t="shared" si="16"/>
        <v>Итоговая стоимость(в валюте сметы)</v>
      </c>
      <c r="G1006" s="208" t="s">
        <v>2193</v>
      </c>
      <c r="H1006" s="208" t="s">
        <v>2194</v>
      </c>
      <c r="I1006" s="208" t="s">
        <v>82</v>
      </c>
      <c r="J1006" s="208" t="s">
        <v>2228</v>
      </c>
      <c r="K1006" s="208" t="s">
        <v>2195</v>
      </c>
      <c r="L1006" s="208" t="s">
        <v>2194</v>
      </c>
      <c r="M1006" s="208" t="s">
        <v>413</v>
      </c>
      <c r="N1006" s="208" t="s">
        <v>7469</v>
      </c>
      <c r="O1006" s="208" t="s">
        <v>5208</v>
      </c>
      <c r="P1006" s="208" t="s">
        <v>6491</v>
      </c>
    </row>
    <row r="1007" spans="1:16" outlineLevel="1">
      <c r="A1007" s="213" t="s">
        <v>1863</v>
      </c>
      <c r="D1007" s="219" t="str">
        <f t="shared" si="16"/>
        <v>Общая длительность(в мес)</v>
      </c>
      <c r="G1007" s="208" t="s">
        <v>4273</v>
      </c>
      <c r="H1007" s="208" t="s">
        <v>3285</v>
      </c>
      <c r="I1007" s="208" t="s">
        <v>83</v>
      </c>
      <c r="J1007" s="208" t="s">
        <v>506</v>
      </c>
      <c r="K1007" s="208" t="s">
        <v>3485</v>
      </c>
      <c r="L1007" s="208" t="s">
        <v>3285</v>
      </c>
      <c r="M1007" s="208" t="s">
        <v>3485</v>
      </c>
      <c r="N1007" s="208" t="s">
        <v>7470</v>
      </c>
      <c r="O1007" s="208" t="s">
        <v>5209</v>
      </c>
      <c r="P1007" s="208" t="s">
        <v>6492</v>
      </c>
    </row>
    <row r="1008" spans="1:16" outlineLevel="1">
      <c r="A1008" s="213" t="s">
        <v>1863</v>
      </c>
      <c r="D1008" s="219" t="str">
        <f t="shared" si="16"/>
        <v>Рабочий план в соответствии с планнингом проекта (cм. RFQ)</v>
      </c>
      <c r="G1008" s="215" t="s">
        <v>4286</v>
      </c>
      <c r="H1008" s="215" t="s">
        <v>3284</v>
      </c>
      <c r="I1008" s="215" t="s">
        <v>84</v>
      </c>
      <c r="J1008" s="215" t="s">
        <v>507</v>
      </c>
      <c r="K1008" s="215" t="s">
        <v>3486</v>
      </c>
      <c r="L1008" s="215" t="s">
        <v>3284</v>
      </c>
      <c r="M1008" s="215" t="s">
        <v>3486</v>
      </c>
      <c r="N1008" s="215" t="s">
        <v>7471</v>
      </c>
      <c r="O1008" s="215" t="s">
        <v>5808</v>
      </c>
      <c r="P1008" s="215" t="s">
        <v>6493</v>
      </c>
    </row>
    <row r="1009" spans="1:16" outlineLevel="1">
      <c r="A1009" s="213" t="s">
        <v>1863</v>
      </c>
      <c r="D1009" s="219" t="str">
        <f t="shared" si="16"/>
        <v>Планинг тестирований/утверждений (укажите число предусмотренных утверждений на каждый месяц)</v>
      </c>
      <c r="G1009" s="215" t="s">
        <v>2998</v>
      </c>
      <c r="I1009" s="215" t="s">
        <v>2367</v>
      </c>
      <c r="J1009" s="215" t="s">
        <v>508</v>
      </c>
      <c r="K1009" s="215" t="s">
        <v>961</v>
      </c>
      <c r="L1009" s="215">
        <v>0</v>
      </c>
      <c r="M1009" s="215" t="s">
        <v>961</v>
      </c>
      <c r="O1009" s="215" t="s">
        <v>2998</v>
      </c>
      <c r="P1009" s="215" t="s">
        <v>6494</v>
      </c>
    </row>
    <row r="1010" spans="1:16" outlineLevel="1">
      <c r="A1010" s="213" t="s">
        <v>1863</v>
      </c>
      <c r="D1010" s="219" t="str">
        <f t="shared" si="16"/>
        <v xml:space="preserve"> E1B -  Затраты на утверждения/тестирования</v>
      </c>
      <c r="G1010" s="215" t="s">
        <v>597</v>
      </c>
      <c r="H1010" s="215" t="s">
        <v>2972</v>
      </c>
      <c r="I1010" s="215" t="s">
        <v>2368</v>
      </c>
      <c r="J1010" s="215" t="s">
        <v>509</v>
      </c>
      <c r="K1010" s="215" t="s">
        <v>962</v>
      </c>
      <c r="L1010" s="215" t="s">
        <v>2972</v>
      </c>
      <c r="M1010" s="215" t="s">
        <v>414</v>
      </c>
      <c r="N1010" s="215" t="s">
        <v>7472</v>
      </c>
      <c r="O1010" s="215" t="s">
        <v>5809</v>
      </c>
      <c r="P1010" s="215" t="s">
        <v>6495</v>
      </c>
    </row>
    <row r="1011" spans="1:16" outlineLevel="1">
      <c r="A1011" s="213" t="s">
        <v>1863</v>
      </c>
      <c r="D1011" s="219" t="str">
        <f t="shared" si="16"/>
        <v>Тип тестирования</v>
      </c>
      <c r="G1011" s="215" t="s">
        <v>572</v>
      </c>
      <c r="H1011" s="215" t="s">
        <v>2971</v>
      </c>
      <c r="I1011" s="215" t="s">
        <v>2369</v>
      </c>
      <c r="J1011" s="215" t="s">
        <v>510</v>
      </c>
      <c r="K1011" s="215" t="s">
        <v>963</v>
      </c>
      <c r="L1011" s="215" t="s">
        <v>2971</v>
      </c>
      <c r="M1011" s="215" t="s">
        <v>963</v>
      </c>
      <c r="N1011" s="215" t="s">
        <v>7473</v>
      </c>
      <c r="O1011" s="215" t="s">
        <v>5210</v>
      </c>
      <c r="P1011" s="215" t="s">
        <v>6496</v>
      </c>
    </row>
    <row r="1012" spans="1:16" outlineLevel="1">
      <c r="A1012" s="213" t="s">
        <v>1863</v>
      </c>
      <c r="D1012" s="219" t="str">
        <f t="shared" si="16"/>
        <v>Затраты на тест/опыт (в тыс)</v>
      </c>
      <c r="G1012" s="215" t="s">
        <v>3335</v>
      </c>
      <c r="H1012" s="215" t="s">
        <v>2970</v>
      </c>
      <c r="I1012" s="215" t="s">
        <v>2370</v>
      </c>
      <c r="J1012" s="215" t="s">
        <v>511</v>
      </c>
      <c r="K1012" s="215" t="s">
        <v>964</v>
      </c>
      <c r="L1012" s="215" t="s">
        <v>2970</v>
      </c>
      <c r="M1012" s="215" t="s">
        <v>415</v>
      </c>
      <c r="N1012" s="215" t="s">
        <v>7474</v>
      </c>
      <c r="O1012" s="215" t="s">
        <v>5810</v>
      </c>
      <c r="P1012" s="215" t="s">
        <v>6497</v>
      </c>
    </row>
    <row r="1013" spans="1:16" outlineLevel="1">
      <c r="A1013" s="213" t="s">
        <v>1863</v>
      </c>
      <c r="D1013" s="219" t="str">
        <f t="shared" si="16"/>
        <v>Кол-во тестов</v>
      </c>
      <c r="G1013" s="215" t="s">
        <v>2003</v>
      </c>
      <c r="H1013" s="215" t="s">
        <v>2969</v>
      </c>
      <c r="I1013" s="215" t="s">
        <v>1291</v>
      </c>
      <c r="J1013" s="215" t="s">
        <v>512</v>
      </c>
      <c r="K1013" s="215" t="s">
        <v>965</v>
      </c>
      <c r="L1013" s="215" t="s">
        <v>2969</v>
      </c>
      <c r="M1013" s="215" t="s">
        <v>965</v>
      </c>
      <c r="N1013" s="215" t="s">
        <v>7475</v>
      </c>
      <c r="O1013" s="215" t="s">
        <v>5211</v>
      </c>
      <c r="P1013" s="215" t="s">
        <v>6498</v>
      </c>
    </row>
    <row r="1014" spans="1:16" ht="14.25" customHeight="1" outlineLevel="1">
      <c r="A1014" s="213" t="s">
        <v>1863</v>
      </c>
      <c r="D1014" s="219" t="str">
        <f t="shared" si="16"/>
        <v>Название внутреннего/внешнего субподрядчика</v>
      </c>
      <c r="G1014" s="215" t="s">
        <v>2004</v>
      </c>
      <c r="H1014" s="215" t="s">
        <v>2968</v>
      </c>
      <c r="I1014" s="215" t="s">
        <v>1292</v>
      </c>
      <c r="J1014" s="215" t="s">
        <v>513</v>
      </c>
      <c r="K1014" s="215" t="s">
        <v>966</v>
      </c>
      <c r="L1014" s="215" t="s">
        <v>2968</v>
      </c>
      <c r="M1014" s="215" t="s">
        <v>966</v>
      </c>
      <c r="N1014" s="215" t="s">
        <v>7476</v>
      </c>
      <c r="O1014" s="215" t="s">
        <v>5212</v>
      </c>
      <c r="P1014" s="215" t="s">
        <v>6499</v>
      </c>
    </row>
    <row r="1015" spans="1:16" ht="15" customHeight="1" outlineLevel="1">
      <c r="A1015" s="213" t="s">
        <v>1863</v>
      </c>
      <c r="D1015" s="219" t="str">
        <f t="shared" si="16"/>
        <v>Итог Е1А</v>
      </c>
      <c r="G1015" s="215" t="s">
        <v>571</v>
      </c>
      <c r="H1015" s="215" t="s">
        <v>2001</v>
      </c>
      <c r="I1015" s="215" t="s">
        <v>571</v>
      </c>
      <c r="J1015" s="215" t="s">
        <v>2064</v>
      </c>
      <c r="K1015" s="215" t="s">
        <v>571</v>
      </c>
      <c r="L1015" s="215" t="s">
        <v>2001</v>
      </c>
      <c r="M1015" s="215" t="s">
        <v>571</v>
      </c>
      <c r="N1015" s="215" t="s">
        <v>7445</v>
      </c>
      <c r="O1015" s="215" t="s">
        <v>5795</v>
      </c>
      <c r="P1015" s="215" t="s">
        <v>571</v>
      </c>
    </row>
    <row r="1016" spans="1:16" outlineLevel="1">
      <c r="A1016" s="213" t="s">
        <v>1863</v>
      </c>
      <c r="D1016" s="219" t="str">
        <f t="shared" si="16"/>
        <v>Итог Е1В</v>
      </c>
      <c r="G1016" s="215" t="s">
        <v>154</v>
      </c>
      <c r="H1016" s="215" t="s">
        <v>4052</v>
      </c>
      <c r="I1016" s="215" t="s">
        <v>154</v>
      </c>
      <c r="J1016" s="215" t="s">
        <v>2241</v>
      </c>
      <c r="K1016" s="215" t="s">
        <v>154</v>
      </c>
      <c r="L1016" s="215" t="s">
        <v>4052</v>
      </c>
      <c r="M1016" s="215" t="s">
        <v>154</v>
      </c>
      <c r="N1016" s="215" t="s">
        <v>7477</v>
      </c>
      <c r="O1016" s="215" t="s">
        <v>5811</v>
      </c>
      <c r="P1016" s="215" t="s">
        <v>154</v>
      </c>
    </row>
    <row r="1017" spans="1:16" outlineLevel="1">
      <c r="A1017" s="213" t="s">
        <v>1863</v>
      </c>
      <c r="D1017" s="219" t="str">
        <f t="shared" si="16"/>
        <v>Год - 4</v>
      </c>
      <c r="G1017" s="215" t="s">
        <v>4274</v>
      </c>
      <c r="H1017" s="215" t="s">
        <v>1999</v>
      </c>
      <c r="I1017" s="215" t="s">
        <v>1293</v>
      </c>
      <c r="J1017" s="215" t="s">
        <v>2242</v>
      </c>
      <c r="K1017" s="215" t="s">
        <v>967</v>
      </c>
      <c r="L1017" s="215" t="s">
        <v>1999</v>
      </c>
      <c r="M1017" s="215" t="s">
        <v>967</v>
      </c>
      <c r="N1017" s="215" t="s">
        <v>7478</v>
      </c>
      <c r="O1017" s="215" t="s">
        <v>1999</v>
      </c>
      <c r="P1017" s="215" t="s">
        <v>6500</v>
      </c>
    </row>
    <row r="1018" spans="1:16" outlineLevel="1">
      <c r="A1018" s="213" t="s">
        <v>1863</v>
      </c>
      <c r="D1018" s="219" t="str">
        <f t="shared" si="16"/>
        <v>Год - 3</v>
      </c>
      <c r="G1018" s="215" t="s">
        <v>4275</v>
      </c>
      <c r="H1018" s="215" t="s">
        <v>2000</v>
      </c>
      <c r="I1018" s="215" t="s">
        <v>1294</v>
      </c>
      <c r="J1018" s="215" t="s">
        <v>2243</v>
      </c>
      <c r="K1018" s="215" t="s">
        <v>968</v>
      </c>
      <c r="L1018" s="215" t="s">
        <v>2000</v>
      </c>
      <c r="M1018" s="215" t="s">
        <v>968</v>
      </c>
      <c r="N1018" s="215" t="s">
        <v>7479</v>
      </c>
      <c r="O1018" s="215" t="s">
        <v>2000</v>
      </c>
      <c r="P1018" s="215" t="s">
        <v>6501</v>
      </c>
    </row>
    <row r="1019" spans="1:16" outlineLevel="1">
      <c r="A1019" s="213" t="s">
        <v>1863</v>
      </c>
      <c r="D1019" s="219" t="str">
        <f t="shared" si="16"/>
        <v>Год - 2</v>
      </c>
      <c r="G1019" s="215" t="s">
        <v>4276</v>
      </c>
      <c r="H1019" s="215" t="s">
        <v>1998</v>
      </c>
      <c r="I1019" s="215" t="s">
        <v>1295</v>
      </c>
      <c r="J1019" s="215" t="s">
        <v>2244</v>
      </c>
      <c r="K1019" s="215" t="s">
        <v>969</v>
      </c>
      <c r="L1019" s="215" t="s">
        <v>1998</v>
      </c>
      <c r="M1019" s="215" t="s">
        <v>969</v>
      </c>
      <c r="N1019" s="215" t="s">
        <v>7480</v>
      </c>
      <c r="O1019" s="215" t="s">
        <v>1998</v>
      </c>
      <c r="P1019" s="215" t="s">
        <v>6502</v>
      </c>
    </row>
    <row r="1020" spans="1:16" outlineLevel="1">
      <c r="A1020" s="213" t="s">
        <v>1863</v>
      </c>
      <c r="D1020" s="219" t="str">
        <f t="shared" si="16"/>
        <v>Год - 1</v>
      </c>
      <c r="G1020" s="215" t="s">
        <v>4277</v>
      </c>
      <c r="H1020" s="215" t="s">
        <v>1997</v>
      </c>
      <c r="I1020" s="215" t="s">
        <v>1296</v>
      </c>
      <c r="J1020" s="215" t="s">
        <v>2245</v>
      </c>
      <c r="K1020" s="215" t="s">
        <v>970</v>
      </c>
      <c r="L1020" s="215" t="s">
        <v>1997</v>
      </c>
      <c r="M1020" s="215" t="s">
        <v>970</v>
      </c>
      <c r="N1020" s="215" t="s">
        <v>7481</v>
      </c>
      <c r="O1020" s="215" t="s">
        <v>1997</v>
      </c>
      <c r="P1020" s="215" t="s">
        <v>6503</v>
      </c>
    </row>
    <row r="1021" spans="1:16" s="222" customFormat="1">
      <c r="A1021" s="221" t="s">
        <v>1862</v>
      </c>
      <c r="B1021" s="434"/>
      <c r="D1021" s="219">
        <f t="shared" si="16"/>
        <v>0</v>
      </c>
      <c r="G1021" s="224"/>
      <c r="H1021" s="224"/>
      <c r="I1021" s="224"/>
      <c r="J1021" s="224"/>
      <c r="K1021" s="224"/>
      <c r="L1021" s="224"/>
      <c r="M1021" s="224"/>
      <c r="N1021" s="224"/>
      <c r="O1021" s="224"/>
      <c r="P1021" s="224"/>
    </row>
    <row r="1022" spans="1:16" outlineLevel="1">
      <c r="A1022" s="216" t="s">
        <v>1862</v>
      </c>
      <c r="B1022" s="421"/>
      <c r="D1022" s="219" t="str">
        <f t="shared" si="16"/>
        <v>E2 - Расходы на изготовление специфической оснастки(затраты поставщика первого уровня - изготовителя детали)</v>
      </c>
      <c r="G1022" s="215" t="s">
        <v>4287</v>
      </c>
      <c r="H1022" s="215" t="s">
        <v>221</v>
      </c>
      <c r="I1022" s="215" t="s">
        <v>1297</v>
      </c>
      <c r="J1022" s="215" t="s">
        <v>3640</v>
      </c>
      <c r="K1022" s="215" t="s">
        <v>3550</v>
      </c>
      <c r="L1022" s="215" t="s">
        <v>221</v>
      </c>
      <c r="M1022" s="215" t="s">
        <v>3550</v>
      </c>
      <c r="N1022" s="215" t="s">
        <v>7482</v>
      </c>
      <c r="O1022" s="215" t="s">
        <v>5812</v>
      </c>
      <c r="P1022" s="215" t="s">
        <v>6504</v>
      </c>
    </row>
    <row r="1023" spans="1:16" outlineLevel="1">
      <c r="A1023" s="216" t="s">
        <v>1862</v>
      </c>
      <c r="B1023" s="422"/>
      <c r="D1023" s="219" t="str">
        <f t="shared" si="16"/>
        <v xml:space="preserve">Кол-во оснастки для производства видовых деталей </v>
      </c>
      <c r="G1023" s="379" t="s">
        <v>2988</v>
      </c>
      <c r="H1023" s="379" t="s">
        <v>222</v>
      </c>
      <c r="I1023" s="379" t="s">
        <v>1298</v>
      </c>
      <c r="J1023" s="379" t="s">
        <v>1762</v>
      </c>
      <c r="K1023" s="379" t="s">
        <v>3551</v>
      </c>
      <c r="L1023" s="379" t="s">
        <v>222</v>
      </c>
      <c r="M1023" s="379" t="s">
        <v>3551</v>
      </c>
      <c r="N1023" s="379" t="s">
        <v>7483</v>
      </c>
      <c r="O1023" s="379" t="s">
        <v>5213</v>
      </c>
      <c r="P1023" s="379" t="s">
        <v>222</v>
      </c>
    </row>
    <row r="1024" spans="1:16" outlineLevel="1">
      <c r="A1024" s="216" t="s">
        <v>1862</v>
      </c>
      <c r="B1024" s="422"/>
      <c r="D1024" s="219" t="str">
        <f t="shared" si="16"/>
        <v>Кол-во оснастки для производства технических деталей</v>
      </c>
      <c r="G1024" s="379" t="s">
        <v>2989</v>
      </c>
      <c r="H1024" s="379" t="s">
        <v>576</v>
      </c>
      <c r="I1024" s="379" t="s">
        <v>1299</v>
      </c>
      <c r="J1024" s="379" t="s">
        <v>1763</v>
      </c>
      <c r="K1024" s="379" t="s">
        <v>3552</v>
      </c>
      <c r="L1024" s="379" t="s">
        <v>576</v>
      </c>
      <c r="M1024" s="379" t="s">
        <v>3552</v>
      </c>
      <c r="N1024" s="379" t="s">
        <v>7484</v>
      </c>
      <c r="O1024" s="379" t="s">
        <v>5214</v>
      </c>
      <c r="P1024" s="379" t="s">
        <v>576</v>
      </c>
    </row>
    <row r="1025" spans="1:16" outlineLevel="1">
      <c r="A1025" s="216" t="s">
        <v>1862</v>
      </c>
      <c r="B1025" s="422"/>
      <c r="D1025" s="219" t="str">
        <f t="shared" si="16"/>
        <v>Кол-во</v>
      </c>
      <c r="G1025" s="215" t="s">
        <v>2987</v>
      </c>
      <c r="H1025" s="215" t="s">
        <v>1156</v>
      </c>
      <c r="I1025" s="215" t="s">
        <v>1300</v>
      </c>
      <c r="J1025" s="215" t="s">
        <v>1764</v>
      </c>
      <c r="K1025" s="215" t="s">
        <v>3553</v>
      </c>
      <c r="L1025" s="215" t="s">
        <v>1156</v>
      </c>
      <c r="M1025" s="215" t="s">
        <v>3553</v>
      </c>
      <c r="N1025" s="215" t="s">
        <v>6797</v>
      </c>
      <c r="O1025" s="215" t="s">
        <v>5170</v>
      </c>
      <c r="P1025" s="215" t="s">
        <v>3553</v>
      </c>
    </row>
    <row r="1026" spans="1:16" outlineLevel="1">
      <c r="A1026" s="216" t="s">
        <v>1862</v>
      </c>
      <c r="B1026" s="422"/>
      <c r="D1026" s="219" t="str">
        <f t="shared" si="16"/>
        <v>цена за единицу</v>
      </c>
      <c r="G1026" s="215" t="s">
        <v>3209</v>
      </c>
      <c r="H1026" s="215" t="s">
        <v>529</v>
      </c>
      <c r="I1026" s="215" t="s">
        <v>2180</v>
      </c>
      <c r="J1026" s="215" t="s">
        <v>1808</v>
      </c>
      <c r="K1026" s="215" t="s">
        <v>792</v>
      </c>
      <c r="L1026" s="215" t="s">
        <v>529</v>
      </c>
      <c r="M1026" s="215" t="s">
        <v>792</v>
      </c>
      <c r="N1026" s="215" t="s">
        <v>6731</v>
      </c>
      <c r="O1026" s="215" t="s">
        <v>5171</v>
      </c>
      <c r="P1026" s="215" t="s">
        <v>6505</v>
      </c>
    </row>
    <row r="1027" spans="1:16" outlineLevel="1">
      <c r="A1027" s="216" t="s">
        <v>1862</v>
      </c>
      <c r="B1027" s="422"/>
      <c r="D1027" s="219" t="str">
        <f t="shared" si="16"/>
        <v>Валюта</v>
      </c>
      <c r="G1027" s="215" t="s">
        <v>1987</v>
      </c>
      <c r="H1027" s="215" t="s">
        <v>2480</v>
      </c>
      <c r="I1027" s="215" t="s">
        <v>335</v>
      </c>
      <c r="J1027" s="215" t="s">
        <v>3024</v>
      </c>
      <c r="K1027" s="215" t="s">
        <v>4528</v>
      </c>
      <c r="L1027" s="215" t="s">
        <v>2480</v>
      </c>
      <c r="M1027" s="215" t="s">
        <v>4528</v>
      </c>
      <c r="N1027" s="215" t="s">
        <v>6679</v>
      </c>
      <c r="O1027" s="215" t="s">
        <v>5152</v>
      </c>
      <c r="P1027" s="215" t="s">
        <v>6412</v>
      </c>
    </row>
    <row r="1028" spans="1:16" outlineLevel="1">
      <c r="A1028" s="216" t="s">
        <v>1862</v>
      </c>
      <c r="B1028" s="422"/>
      <c r="D1028" s="219" t="str">
        <f t="shared" si="16"/>
        <v>Итоговая сумма</v>
      </c>
      <c r="G1028" s="215" t="s">
        <v>598</v>
      </c>
      <c r="H1028" s="215" t="s">
        <v>4700</v>
      </c>
      <c r="I1028" s="215" t="s">
        <v>1301</v>
      </c>
      <c r="J1028" s="215" t="s">
        <v>1765</v>
      </c>
      <c r="K1028" s="215" t="s">
        <v>3554</v>
      </c>
      <c r="L1028" s="215" t="s">
        <v>4700</v>
      </c>
      <c r="M1028" s="215" t="s">
        <v>3554</v>
      </c>
      <c r="N1028" s="215" t="s">
        <v>6655</v>
      </c>
      <c r="O1028" s="215" t="s">
        <v>5215</v>
      </c>
      <c r="P1028" s="215" t="s">
        <v>5902</v>
      </c>
    </row>
    <row r="1029" spans="1:16" outlineLevel="1">
      <c r="A1029" s="216" t="s">
        <v>1862</v>
      </c>
      <c r="B1029" s="422"/>
      <c r="D1029" s="219" t="str">
        <f t="shared" si="16"/>
        <v>Описание средства</v>
      </c>
      <c r="G1029" s="208" t="s">
        <v>1558</v>
      </c>
      <c r="H1029" s="208" t="s">
        <v>4701</v>
      </c>
      <c r="I1029" s="208" t="s">
        <v>1302</v>
      </c>
      <c r="J1029" s="208" t="s">
        <v>1766</v>
      </c>
      <c r="K1029" s="208" t="s">
        <v>3555</v>
      </c>
      <c r="L1029" s="208" t="s">
        <v>4701</v>
      </c>
      <c r="M1029" s="208" t="s">
        <v>3555</v>
      </c>
      <c r="N1029" s="208" t="s">
        <v>7485</v>
      </c>
      <c r="O1029" s="208" t="s">
        <v>5216</v>
      </c>
      <c r="P1029" s="208" t="s">
        <v>6506</v>
      </c>
    </row>
    <row r="1030" spans="1:16" outlineLevel="1">
      <c r="A1030" s="216" t="s">
        <v>1862</v>
      </c>
      <c r="B1030" s="422"/>
      <c r="D1030" s="219" t="str">
        <f t="shared" si="16"/>
        <v>Количество</v>
      </c>
      <c r="G1030" s="215" t="s">
        <v>2150</v>
      </c>
      <c r="H1030" s="215" t="s">
        <v>1760</v>
      </c>
      <c r="I1030" s="215" t="s">
        <v>4943</v>
      </c>
      <c r="J1030" s="215" t="s">
        <v>3025</v>
      </c>
      <c r="K1030" s="215" t="s">
        <v>2284</v>
      </c>
      <c r="L1030" s="215" t="s">
        <v>1760</v>
      </c>
      <c r="M1030" s="215" t="s">
        <v>2284</v>
      </c>
      <c r="N1030" s="215" t="s">
        <v>6730</v>
      </c>
      <c r="O1030" s="215" t="s">
        <v>5170</v>
      </c>
      <c r="P1030" s="215" t="s">
        <v>5864</v>
      </c>
    </row>
    <row r="1031" spans="1:16" ht="15" customHeight="1" outlineLevel="1">
      <c r="A1031" s="216" t="s">
        <v>1862</v>
      </c>
      <c r="B1031" s="422"/>
      <c r="D1031" s="219" t="str">
        <f t="shared" si="16"/>
        <v>E3 - Специфические средства, амортизированные в цену детали (не считаются специфической оснасткой)</v>
      </c>
      <c r="G1031" s="215" t="s">
        <v>648</v>
      </c>
      <c r="H1031" s="215" t="s">
        <v>1232</v>
      </c>
      <c r="I1031" s="215" t="s">
        <v>1303</v>
      </c>
      <c r="J1031" s="215" t="s">
        <v>1540</v>
      </c>
      <c r="K1031" s="215" t="s">
        <v>4030</v>
      </c>
      <c r="L1031" s="215" t="s">
        <v>1232</v>
      </c>
      <c r="M1031" s="215" t="s">
        <v>4030</v>
      </c>
      <c r="N1031" s="215" t="s">
        <v>7486</v>
      </c>
      <c r="O1031" s="215" t="s">
        <v>5813</v>
      </c>
      <c r="P1031" s="215" t="s">
        <v>6507</v>
      </c>
    </row>
    <row r="1032" spans="1:16" outlineLevel="1">
      <c r="A1032" s="216" t="s">
        <v>1862</v>
      </c>
      <c r="B1032" s="422"/>
      <c r="D1032" s="219" t="str">
        <f t="shared" si="16"/>
        <v xml:space="preserve">E4 - Затраты на Опытные образцы </v>
      </c>
      <c r="G1032" s="215" t="s">
        <v>2990</v>
      </c>
      <c r="H1032" s="215" t="s">
        <v>955</v>
      </c>
      <c r="I1032" s="215" t="s">
        <v>1304</v>
      </c>
      <c r="J1032" s="215" t="s">
        <v>1541</v>
      </c>
      <c r="K1032" s="215" t="s">
        <v>4031</v>
      </c>
      <c r="L1032" s="215" t="s">
        <v>955</v>
      </c>
      <c r="M1032" s="215" t="s">
        <v>416</v>
      </c>
      <c r="N1032" s="215" t="s">
        <v>7487</v>
      </c>
      <c r="O1032" s="215" t="s">
        <v>5814</v>
      </c>
      <c r="P1032" s="215" t="s">
        <v>6508</v>
      </c>
    </row>
    <row r="1033" spans="1:16" outlineLevel="1">
      <c r="A1033" s="216" t="s">
        <v>1862</v>
      </c>
      <c r="B1033" s="422"/>
      <c r="D1033" s="219" t="str">
        <f t="shared" si="16"/>
        <v>Е4 А Опытные образцы оснастки (если амортизируются)</v>
      </c>
      <c r="G1033" s="215" t="s">
        <v>2995</v>
      </c>
      <c r="H1033" s="215" t="s">
        <v>1233</v>
      </c>
      <c r="I1033" s="215" t="s">
        <v>1305</v>
      </c>
      <c r="J1033" s="215" t="s">
        <v>1542</v>
      </c>
      <c r="K1033" s="215" t="s">
        <v>4032</v>
      </c>
      <c r="L1033" s="215" t="s">
        <v>1233</v>
      </c>
      <c r="M1033" s="215" t="s">
        <v>4032</v>
      </c>
      <c r="N1033" s="215" t="s">
        <v>7488</v>
      </c>
      <c r="O1033" s="215" t="s">
        <v>5815</v>
      </c>
      <c r="P1033" s="215" t="s">
        <v>6509</v>
      </c>
    </row>
    <row r="1034" spans="1:16" outlineLevel="1">
      <c r="A1034" s="216" t="s">
        <v>1862</v>
      </c>
      <c r="B1034" s="422"/>
      <c r="D1034" s="219" t="str">
        <f t="shared" si="16"/>
        <v>E4B - Опытные образцы деталей для нужд поставщика (если амортизируются в стоимость детали)</v>
      </c>
      <c r="G1034" s="215" t="s">
        <v>2991</v>
      </c>
      <c r="H1034" s="215" t="s">
        <v>1234</v>
      </c>
      <c r="I1034" s="215" t="s">
        <v>2907</v>
      </c>
      <c r="J1034" s="215" t="s">
        <v>1543</v>
      </c>
      <c r="K1034" s="215" t="s">
        <v>1523</v>
      </c>
      <c r="L1034" s="215" t="s">
        <v>1234</v>
      </c>
      <c r="M1034" s="215" t="s">
        <v>1523</v>
      </c>
      <c r="N1034" s="215" t="s">
        <v>7489</v>
      </c>
      <c r="O1034" s="215" t="s">
        <v>5816</v>
      </c>
      <c r="P1034" s="215" t="s">
        <v>6510</v>
      </c>
    </row>
    <row r="1035" spans="1:16" outlineLevel="1">
      <c r="A1035" s="216" t="s">
        <v>1862</v>
      </c>
      <c r="B1035" s="422"/>
      <c r="D1035" s="219" t="str">
        <f t="shared" si="16"/>
        <v>E5 -Расходы на запуск производства</v>
      </c>
      <c r="G1035" s="215" t="s">
        <v>1569</v>
      </c>
      <c r="H1035" s="215" t="s">
        <v>956</v>
      </c>
      <c r="I1035" s="215" t="s">
        <v>4264</v>
      </c>
      <c r="J1035" s="215" t="s">
        <v>1544</v>
      </c>
      <c r="K1035" s="215" t="s">
        <v>1524</v>
      </c>
      <c r="L1035" s="215" t="s">
        <v>956</v>
      </c>
      <c r="M1035" s="215" t="s">
        <v>1524</v>
      </c>
      <c r="N1035" s="215" t="s">
        <v>7490</v>
      </c>
      <c r="O1035" s="215" t="s">
        <v>5817</v>
      </c>
      <c r="P1035" s="215" t="s">
        <v>6511</v>
      </c>
    </row>
    <row r="1036" spans="1:16" outlineLevel="1">
      <c r="A1036" s="216" t="s">
        <v>1862</v>
      </c>
      <c r="B1036" s="422"/>
      <c r="D1036" s="219" t="str">
        <f t="shared" si="16"/>
        <v>Название сборочной единицы/подгруппы</v>
      </c>
      <c r="G1036" s="208" t="s">
        <v>628</v>
      </c>
      <c r="H1036" s="208" t="s">
        <v>957</v>
      </c>
      <c r="I1036" s="208" t="s">
        <v>1797</v>
      </c>
      <c r="J1036" s="208" t="s">
        <v>1545</v>
      </c>
      <c r="K1036" s="208" t="s">
        <v>1525</v>
      </c>
      <c r="L1036" s="208" t="s">
        <v>957</v>
      </c>
      <c r="M1036" s="208" t="s">
        <v>1525</v>
      </c>
      <c r="N1036" s="208" t="s">
        <v>7491</v>
      </c>
      <c r="O1036" s="208" t="s">
        <v>5217</v>
      </c>
      <c r="P1036" s="208" t="s">
        <v>6512</v>
      </c>
    </row>
    <row r="1037" spans="1:16" outlineLevel="1">
      <c r="A1037" s="216" t="s">
        <v>1862</v>
      </c>
      <c r="B1037" s="422"/>
      <c r="D1037" s="219" t="str">
        <f t="shared" si="16"/>
        <v>Название детали</v>
      </c>
      <c r="G1037" s="208" t="s">
        <v>1559</v>
      </c>
      <c r="H1037" s="208" t="s">
        <v>4726</v>
      </c>
      <c r="I1037" s="208" t="s">
        <v>1798</v>
      </c>
      <c r="J1037" s="208" t="s">
        <v>1546</v>
      </c>
      <c r="K1037" s="208" t="s">
        <v>1526</v>
      </c>
      <c r="L1037" s="208" t="s">
        <v>4726</v>
      </c>
      <c r="M1037" s="208" t="s">
        <v>1526</v>
      </c>
      <c r="N1037" s="208" t="s">
        <v>7492</v>
      </c>
      <c r="O1037" s="208" t="s">
        <v>5218</v>
      </c>
      <c r="P1037" s="208" t="s">
        <v>6513</v>
      </c>
    </row>
    <row r="1038" spans="1:16" outlineLevel="1">
      <c r="A1038" s="216" t="s">
        <v>1862</v>
      </c>
      <c r="B1038" s="422"/>
      <c r="D1038" s="219" t="str">
        <f t="shared" si="16"/>
        <v>Тип оснастки</v>
      </c>
      <c r="G1038" s="208" t="s">
        <v>1560</v>
      </c>
      <c r="H1038" s="208" t="s">
        <v>4727</v>
      </c>
      <c r="I1038" s="208" t="s">
        <v>3612</v>
      </c>
      <c r="J1038" s="208" t="s">
        <v>3026</v>
      </c>
      <c r="K1038" s="208" t="s">
        <v>4529</v>
      </c>
      <c r="L1038" s="208" t="s">
        <v>4727</v>
      </c>
      <c r="M1038" s="208" t="s">
        <v>4529</v>
      </c>
      <c r="N1038" s="208" t="s">
        <v>7493</v>
      </c>
      <c r="O1038" s="208" t="s">
        <v>5219</v>
      </c>
      <c r="P1038" s="208" t="s">
        <v>6514</v>
      </c>
    </row>
    <row r="1039" spans="1:16" outlineLevel="1">
      <c r="A1039" s="216" t="s">
        <v>1862</v>
      </c>
      <c r="B1039" s="422"/>
      <c r="D1039" s="219" t="str">
        <f t="shared" si="16"/>
        <v>Тип производственного процесса</v>
      </c>
      <c r="G1039" s="208" t="s">
        <v>1561</v>
      </c>
      <c r="H1039" s="208" t="s">
        <v>4728</v>
      </c>
      <c r="I1039" s="208" t="s">
        <v>3611</v>
      </c>
      <c r="J1039" s="208" t="s">
        <v>1547</v>
      </c>
      <c r="K1039" s="208" t="s">
        <v>1527</v>
      </c>
      <c r="L1039" s="208" t="s">
        <v>4728</v>
      </c>
      <c r="M1039" s="208" t="s">
        <v>1527</v>
      </c>
      <c r="N1039" s="208" t="s">
        <v>6818</v>
      </c>
      <c r="O1039" s="208" t="s">
        <v>5220</v>
      </c>
      <c r="P1039" s="208" t="s">
        <v>6069</v>
      </c>
    </row>
    <row r="1040" spans="1:16" outlineLevel="1">
      <c r="A1040" s="216" t="s">
        <v>1862</v>
      </c>
      <c r="B1040" s="422"/>
      <c r="D1040" s="219" t="str">
        <f t="shared" si="16"/>
        <v>50% суммы</v>
      </c>
      <c r="G1040" s="381" t="s">
        <v>1054</v>
      </c>
      <c r="H1040" s="381" t="s">
        <v>4729</v>
      </c>
      <c r="I1040" s="381" t="s">
        <v>1799</v>
      </c>
      <c r="J1040" s="381" t="s">
        <v>3602</v>
      </c>
      <c r="K1040" s="381" t="s">
        <v>1528</v>
      </c>
      <c r="L1040" s="381" t="s">
        <v>4729</v>
      </c>
      <c r="M1040" s="381" t="s">
        <v>1528</v>
      </c>
      <c r="N1040" s="381" t="s">
        <v>7494</v>
      </c>
      <c r="O1040" s="381" t="s">
        <v>5818</v>
      </c>
      <c r="P1040" s="381" t="s">
        <v>6515</v>
      </c>
    </row>
    <row r="1041" spans="1:16" outlineLevel="1">
      <c r="A1041" s="216" t="s">
        <v>1862</v>
      </c>
      <c r="B1041" s="422"/>
      <c r="D1041" s="219" t="str">
        <f t="shared" si="16"/>
        <v>Название детали</v>
      </c>
      <c r="G1041" s="208" t="s">
        <v>1559</v>
      </c>
      <c r="H1041" s="208" t="s">
        <v>4731</v>
      </c>
      <c r="I1041" s="208" t="s">
        <v>1798</v>
      </c>
      <c r="J1041" s="208" t="s">
        <v>1546</v>
      </c>
      <c r="K1041" s="208" t="s">
        <v>1526</v>
      </c>
      <c r="L1041" s="208" t="s">
        <v>4731</v>
      </c>
      <c r="M1041" s="208" t="s">
        <v>1526</v>
      </c>
      <c r="N1041" s="208" t="s">
        <v>7495</v>
      </c>
      <c r="O1041" s="208" t="s">
        <v>5221</v>
      </c>
      <c r="P1041" s="208" t="s">
        <v>6513</v>
      </c>
    </row>
    <row r="1042" spans="1:16" outlineLevel="1">
      <c r="A1042" s="216" t="s">
        <v>1862</v>
      </c>
      <c r="B1042" s="422"/>
      <c r="D1042" s="219" t="str">
        <f t="shared" si="16"/>
        <v>Стоимость на единицу</v>
      </c>
      <c r="G1042" s="208" t="s">
        <v>3336</v>
      </c>
      <c r="H1042" s="208" t="s">
        <v>4732</v>
      </c>
      <c r="I1042" s="208" t="s">
        <v>1800</v>
      </c>
      <c r="J1042" s="208" t="s">
        <v>3603</v>
      </c>
      <c r="K1042" s="208" t="s">
        <v>1529</v>
      </c>
      <c r="L1042" s="208" t="s">
        <v>4732</v>
      </c>
      <c r="M1042" s="208" t="s">
        <v>417</v>
      </c>
      <c r="N1042" s="208" t="s">
        <v>7496</v>
      </c>
      <c r="O1042" s="208" t="s">
        <v>5222</v>
      </c>
      <c r="P1042" s="208" t="s">
        <v>6516</v>
      </c>
    </row>
    <row r="1043" spans="1:16" outlineLevel="1">
      <c r="A1043" s="216" t="s">
        <v>1862</v>
      </c>
      <c r="B1043" s="422"/>
      <c r="D1043" s="219" t="str">
        <f t="shared" si="16"/>
        <v>Кол-во деталей</v>
      </c>
      <c r="G1043" s="208" t="s">
        <v>2992</v>
      </c>
      <c r="H1043" s="208" t="s">
        <v>2807</v>
      </c>
      <c r="I1043" s="208" t="s">
        <v>1801</v>
      </c>
      <c r="J1043" s="208" t="s">
        <v>3604</v>
      </c>
      <c r="K1043" s="208" t="s">
        <v>1530</v>
      </c>
      <c r="L1043" s="208" t="s">
        <v>2807</v>
      </c>
      <c r="M1043" s="208" t="s">
        <v>1530</v>
      </c>
      <c r="N1043" s="208" t="s">
        <v>7497</v>
      </c>
      <c r="O1043" s="208" t="s">
        <v>5223</v>
      </c>
      <c r="P1043" s="208" t="s">
        <v>6517</v>
      </c>
    </row>
    <row r="1044" spans="1:16" outlineLevel="1">
      <c r="A1044" s="216" t="s">
        <v>1862</v>
      </c>
      <c r="B1044" s="423"/>
      <c r="D1044" s="219" t="str">
        <f t="shared" si="16"/>
        <v>Суб подряд ДА/НЕТ(если да, укажите название субподрядчика)</v>
      </c>
      <c r="G1044" s="208" t="s">
        <v>2993</v>
      </c>
      <c r="H1044" s="208" t="s">
        <v>4730</v>
      </c>
      <c r="I1044" s="208" t="s">
        <v>1802</v>
      </c>
      <c r="J1044" s="208" t="s">
        <v>3605</v>
      </c>
      <c r="K1044" s="208" t="s">
        <v>1531</v>
      </c>
      <c r="L1044" s="208" t="s">
        <v>4730</v>
      </c>
      <c r="M1044" s="208" t="s">
        <v>1531</v>
      </c>
      <c r="N1044" s="208" t="s">
        <v>7498</v>
      </c>
      <c r="O1044" s="208" t="s">
        <v>5819</v>
      </c>
      <c r="P1044" s="208" t="s">
        <v>6518</v>
      </c>
    </row>
    <row r="1045" spans="1:16" outlineLevel="1">
      <c r="A1045" s="216" t="s">
        <v>1862</v>
      </c>
      <c r="B1045" s="422"/>
      <c r="D1045" s="219" t="str">
        <f t="shared" si="16"/>
        <v>IOD (ДА/НЕТ)</v>
      </c>
      <c r="G1045" s="208" t="s">
        <v>2994</v>
      </c>
      <c r="H1045" s="208" t="s">
        <v>4265</v>
      </c>
      <c r="I1045" s="208" t="s">
        <v>1803</v>
      </c>
      <c r="J1045" s="208" t="s">
        <v>3606</v>
      </c>
      <c r="K1045" s="208" t="s">
        <v>1532</v>
      </c>
      <c r="L1045" s="208" t="s">
        <v>4265</v>
      </c>
      <c r="M1045" s="208" t="s">
        <v>1532</v>
      </c>
      <c r="N1045" s="208" t="s">
        <v>7499</v>
      </c>
      <c r="O1045" s="208" t="s">
        <v>5820</v>
      </c>
      <c r="P1045" s="208" t="s">
        <v>6519</v>
      </c>
    </row>
    <row r="1046" spans="1:16" outlineLevel="1">
      <c r="A1046" s="216" t="s">
        <v>1862</v>
      </c>
      <c r="B1046" s="424"/>
      <c r="D1046" s="219" t="str">
        <f t="shared" si="16"/>
        <v>Характеристика затрат</v>
      </c>
      <c r="G1046" s="208" t="s">
        <v>1562</v>
      </c>
      <c r="H1046" s="208" t="s">
        <v>2881</v>
      </c>
      <c r="I1046" s="208" t="s">
        <v>1804</v>
      </c>
      <c r="J1046" s="208" t="s">
        <v>332</v>
      </c>
      <c r="K1046" s="208" t="s">
        <v>1533</v>
      </c>
      <c r="L1046" s="208" t="s">
        <v>2881</v>
      </c>
      <c r="M1046" s="208" t="s">
        <v>1533</v>
      </c>
      <c r="N1046" s="208" t="s">
        <v>7500</v>
      </c>
      <c r="O1046" s="208" t="s">
        <v>5224</v>
      </c>
      <c r="P1046" s="208" t="s">
        <v>6520</v>
      </c>
    </row>
    <row r="1047" spans="1:16" outlineLevel="1">
      <c r="A1047" s="216" t="s">
        <v>1862</v>
      </c>
      <c r="B1047" s="424"/>
      <c r="D1047" s="219" t="str">
        <f t="shared" si="16"/>
        <v>Сумма</v>
      </c>
      <c r="G1047" s="381" t="s">
        <v>1053</v>
      </c>
      <c r="H1047" s="381" t="s">
        <v>2806</v>
      </c>
      <c r="I1047" s="381" t="s">
        <v>1805</v>
      </c>
      <c r="J1047" s="381" t="s">
        <v>3033</v>
      </c>
      <c r="K1047" s="381" t="s">
        <v>1534</v>
      </c>
      <c r="L1047" s="381" t="s">
        <v>2806</v>
      </c>
      <c r="M1047" s="381" t="s">
        <v>1534</v>
      </c>
      <c r="N1047" s="381" t="s">
        <v>7501</v>
      </c>
      <c r="O1047" s="381" t="s">
        <v>5225</v>
      </c>
      <c r="P1047" s="381" t="s">
        <v>5864</v>
      </c>
    </row>
    <row r="1048" spans="1:16" outlineLevel="1">
      <c r="A1048" s="216" t="s">
        <v>1862</v>
      </c>
      <c r="B1048" s="424"/>
      <c r="D1048" s="219" t="str">
        <f t="shared" si="16"/>
        <v>Итог Е4А + Е4В</v>
      </c>
      <c r="G1048" s="215" t="s">
        <v>1414</v>
      </c>
      <c r="H1048" s="215" t="s">
        <v>1414</v>
      </c>
      <c r="I1048" s="215" t="s">
        <v>1414</v>
      </c>
      <c r="J1048" s="215" t="s">
        <v>333</v>
      </c>
      <c r="K1048" s="215" t="s">
        <v>1414</v>
      </c>
      <c r="L1048" s="215" t="s">
        <v>1414</v>
      </c>
      <c r="M1048" s="215" t="s">
        <v>1414</v>
      </c>
      <c r="N1048" s="215" t="s">
        <v>7502</v>
      </c>
      <c r="O1048" s="215" t="s">
        <v>5821</v>
      </c>
      <c r="P1048" s="215" t="s">
        <v>1414</v>
      </c>
    </row>
    <row r="1049" spans="1:16">
      <c r="D1049" s="219">
        <f t="shared" si="16"/>
        <v>0</v>
      </c>
    </row>
    <row r="1050" spans="1:16">
      <c r="D1050" s="219">
        <f t="shared" si="16"/>
        <v>0</v>
      </c>
    </row>
    <row r="1051" spans="1:16">
      <c r="D1051" s="219">
        <f t="shared" si="16"/>
        <v>0</v>
      </c>
    </row>
    <row r="1052" spans="1:16">
      <c r="D1052" s="219">
        <f t="shared" si="16"/>
        <v>0</v>
      </c>
    </row>
    <row r="1053" spans="1:16">
      <c r="D1053" s="219">
        <f t="shared" si="16"/>
        <v>0</v>
      </c>
    </row>
    <row r="1054" spans="1:16">
      <c r="D1054" s="219">
        <f t="shared" si="16"/>
        <v>0</v>
      </c>
    </row>
    <row r="1055" spans="1:16">
      <c r="D1055" s="219">
        <f t="shared" si="16"/>
        <v>0</v>
      </c>
    </row>
    <row r="1056" spans="1:16">
      <c r="D1056" s="219">
        <f t="shared" ref="D1056:D1119" si="17">INDEX(G1056:Q1056,,$F$2)</f>
        <v>0</v>
      </c>
    </row>
    <row r="1057" spans="4:4">
      <c r="D1057" s="219">
        <f t="shared" si="17"/>
        <v>0</v>
      </c>
    </row>
    <row r="1058" spans="4:4">
      <c r="D1058" s="219">
        <f t="shared" si="17"/>
        <v>0</v>
      </c>
    </row>
    <row r="1059" spans="4:4">
      <c r="D1059" s="219">
        <f t="shared" si="17"/>
        <v>0</v>
      </c>
    </row>
    <row r="1060" spans="4:4">
      <c r="D1060" s="219">
        <f t="shared" si="17"/>
        <v>0</v>
      </c>
    </row>
    <row r="1061" spans="4:4">
      <c r="D1061" s="219">
        <f t="shared" si="17"/>
        <v>0</v>
      </c>
    </row>
    <row r="1062" spans="4:4">
      <c r="D1062" s="219">
        <f t="shared" si="17"/>
        <v>0</v>
      </c>
    </row>
    <row r="1063" spans="4:4">
      <c r="D1063" s="219">
        <f t="shared" si="17"/>
        <v>0</v>
      </c>
    </row>
    <row r="1064" spans="4:4">
      <c r="D1064" s="219">
        <f t="shared" si="17"/>
        <v>0</v>
      </c>
    </row>
    <row r="1065" spans="4:4">
      <c r="D1065" s="219">
        <f t="shared" si="17"/>
        <v>0</v>
      </c>
    </row>
    <row r="1066" spans="4:4">
      <c r="D1066" s="219">
        <f t="shared" si="17"/>
        <v>0</v>
      </c>
    </row>
    <row r="1067" spans="4:4">
      <c r="D1067" s="219">
        <f t="shared" si="17"/>
        <v>0</v>
      </c>
    </row>
    <row r="1068" spans="4:4">
      <c r="D1068" s="219">
        <f t="shared" si="17"/>
        <v>0</v>
      </c>
    </row>
    <row r="1069" spans="4:4">
      <c r="D1069" s="219">
        <f t="shared" si="17"/>
        <v>0</v>
      </c>
    </row>
    <row r="1070" spans="4:4">
      <c r="D1070" s="219">
        <f t="shared" si="17"/>
        <v>0</v>
      </c>
    </row>
    <row r="1071" spans="4:4">
      <c r="D1071" s="219">
        <f t="shared" si="17"/>
        <v>0</v>
      </c>
    </row>
    <row r="1072" spans="4:4">
      <c r="D1072" s="219">
        <f t="shared" si="17"/>
        <v>0</v>
      </c>
    </row>
    <row r="1073" spans="4:4">
      <c r="D1073" s="219">
        <f t="shared" si="17"/>
        <v>0</v>
      </c>
    </row>
    <row r="1074" spans="4:4">
      <c r="D1074" s="219">
        <f t="shared" si="17"/>
        <v>0</v>
      </c>
    </row>
    <row r="1075" spans="4:4">
      <c r="D1075" s="219">
        <f t="shared" si="17"/>
        <v>0</v>
      </c>
    </row>
    <row r="1076" spans="4:4">
      <c r="D1076" s="219">
        <f t="shared" si="17"/>
        <v>0</v>
      </c>
    </row>
    <row r="1077" spans="4:4">
      <c r="D1077" s="219">
        <f t="shared" si="17"/>
        <v>0</v>
      </c>
    </row>
    <row r="1078" spans="4:4">
      <c r="D1078" s="219">
        <f t="shared" si="17"/>
        <v>0</v>
      </c>
    </row>
    <row r="1079" spans="4:4">
      <c r="D1079" s="219">
        <f t="shared" si="17"/>
        <v>0</v>
      </c>
    </row>
    <row r="1080" spans="4:4">
      <c r="D1080" s="219">
        <f t="shared" si="17"/>
        <v>0</v>
      </c>
    </row>
    <row r="1081" spans="4:4">
      <c r="D1081" s="219">
        <f t="shared" si="17"/>
        <v>0</v>
      </c>
    </row>
    <row r="1082" spans="4:4">
      <c r="D1082" s="219">
        <f t="shared" si="17"/>
        <v>0</v>
      </c>
    </row>
    <row r="1083" spans="4:4">
      <c r="D1083" s="219">
        <f t="shared" si="17"/>
        <v>0</v>
      </c>
    </row>
    <row r="1084" spans="4:4">
      <c r="D1084" s="219">
        <f t="shared" si="17"/>
        <v>0</v>
      </c>
    </row>
    <row r="1085" spans="4:4">
      <c r="D1085" s="219">
        <f t="shared" si="17"/>
        <v>0</v>
      </c>
    </row>
    <row r="1086" spans="4:4">
      <c r="D1086" s="219">
        <f t="shared" si="17"/>
        <v>0</v>
      </c>
    </row>
    <row r="1087" spans="4:4">
      <c r="D1087" s="219">
        <f t="shared" si="17"/>
        <v>0</v>
      </c>
    </row>
    <row r="1088" spans="4:4">
      <c r="D1088" s="219">
        <f t="shared" si="17"/>
        <v>0</v>
      </c>
    </row>
    <row r="1089" spans="1:16">
      <c r="D1089" s="219">
        <f t="shared" si="17"/>
        <v>0</v>
      </c>
    </row>
    <row r="1090" spans="1:16">
      <c r="D1090" s="219">
        <f t="shared" si="17"/>
        <v>0</v>
      </c>
    </row>
    <row r="1091" spans="1:16">
      <c r="D1091" s="219">
        <f t="shared" si="17"/>
        <v>0</v>
      </c>
    </row>
    <row r="1092" spans="1:16">
      <c r="D1092" s="219">
        <f t="shared" si="17"/>
        <v>0</v>
      </c>
    </row>
    <row r="1093" spans="1:16">
      <c r="D1093" s="219">
        <f t="shared" si="17"/>
        <v>0</v>
      </c>
    </row>
    <row r="1094" spans="1:16" outlineLevel="1">
      <c r="A1094" s="221" t="s">
        <v>2762</v>
      </c>
      <c r="B1094" s="434"/>
      <c r="C1094" s="222"/>
      <c r="D1094" s="219">
        <f t="shared" si="17"/>
        <v>0</v>
      </c>
      <c r="E1094" s="224"/>
      <c r="F1094" s="224"/>
      <c r="G1094" s="384"/>
      <c r="H1094" s="384"/>
      <c r="I1094" s="384"/>
      <c r="J1094" s="384"/>
      <c r="K1094" s="384"/>
      <c r="L1094" s="384"/>
      <c r="M1094" s="384"/>
      <c r="N1094" s="384"/>
      <c r="O1094" s="384"/>
      <c r="P1094" s="384"/>
    </row>
    <row r="1095" spans="1:16" outlineLevel="1">
      <c r="A1095" s="216" t="s">
        <v>3045</v>
      </c>
      <c r="D1095" s="219" t="str">
        <f t="shared" si="17"/>
        <v>Résine</v>
      </c>
      <c r="G1095" s="932" t="s">
        <v>2763</v>
      </c>
      <c r="H1095" s="932" t="s">
        <v>2763</v>
      </c>
      <c r="I1095" s="932" t="s">
        <v>2763</v>
      </c>
      <c r="J1095" s="932" t="s">
        <v>2763</v>
      </c>
      <c r="K1095" s="932" t="s">
        <v>2763</v>
      </c>
      <c r="L1095" s="932"/>
      <c r="M1095" s="932" t="s">
        <v>2763</v>
      </c>
      <c r="N1095" s="932" t="s">
        <v>2763</v>
      </c>
      <c r="O1095" s="932" t="s">
        <v>2763</v>
      </c>
      <c r="P1095" s="932" t="s">
        <v>2763</v>
      </c>
    </row>
    <row r="1096" spans="1:16" outlineLevel="1">
      <c r="A1096" s="216" t="s">
        <v>3045</v>
      </c>
      <c r="D1096" s="219" t="str">
        <f t="shared" si="17"/>
        <v>Plastifiant</v>
      </c>
      <c r="G1096" s="208" t="s">
        <v>2764</v>
      </c>
      <c r="H1096" s="208" t="s">
        <v>2764</v>
      </c>
      <c r="I1096" s="208" t="s">
        <v>2764</v>
      </c>
      <c r="J1096" s="208" t="s">
        <v>2764</v>
      </c>
      <c r="K1096" s="208" t="s">
        <v>2764</v>
      </c>
      <c r="L1096" s="208"/>
      <c r="M1096" s="208" t="s">
        <v>2764</v>
      </c>
      <c r="N1096" s="208" t="s">
        <v>2764</v>
      </c>
      <c r="O1096" s="208" t="s">
        <v>2764</v>
      </c>
      <c r="P1096" s="208" t="s">
        <v>2764</v>
      </c>
    </row>
    <row r="1097" spans="1:16" outlineLevel="1">
      <c r="A1097" s="216" t="s">
        <v>3045</v>
      </c>
      <c r="D1097" s="219" t="str">
        <f t="shared" si="17"/>
        <v>Pigment à effets</v>
      </c>
      <c r="G1097" s="932" t="s">
        <v>2765</v>
      </c>
      <c r="H1097" s="932" t="s">
        <v>2765</v>
      </c>
      <c r="I1097" s="932" t="s">
        <v>2765</v>
      </c>
      <c r="J1097" s="932" t="s">
        <v>2765</v>
      </c>
      <c r="K1097" s="932" t="s">
        <v>2765</v>
      </c>
      <c r="L1097" s="932"/>
      <c r="M1097" s="932" t="s">
        <v>2765</v>
      </c>
      <c r="N1097" s="932" t="s">
        <v>2765</v>
      </c>
      <c r="O1097" s="932" t="s">
        <v>2765</v>
      </c>
      <c r="P1097" s="932" t="s">
        <v>2765</v>
      </c>
    </row>
    <row r="1098" spans="1:16" outlineLevel="1">
      <c r="A1098" s="216" t="s">
        <v>3045</v>
      </c>
      <c r="D1098" s="219" t="str">
        <f t="shared" si="17"/>
        <v>Pigment colorés</v>
      </c>
      <c r="G1098" s="932" t="s">
        <v>2766</v>
      </c>
      <c r="H1098" s="932" t="s">
        <v>2766</v>
      </c>
      <c r="I1098" s="932" t="s">
        <v>2766</v>
      </c>
      <c r="J1098" s="932" t="s">
        <v>2766</v>
      </c>
      <c r="K1098" s="932" t="s">
        <v>2766</v>
      </c>
      <c r="L1098" s="932"/>
      <c r="M1098" s="932" t="s">
        <v>2766</v>
      </c>
      <c r="N1098" s="932" t="s">
        <v>2766</v>
      </c>
      <c r="O1098" s="932" t="s">
        <v>2766</v>
      </c>
      <c r="P1098" s="932" t="s">
        <v>2766</v>
      </c>
    </row>
    <row r="1099" spans="1:16" outlineLevel="1">
      <c r="A1099" s="216" t="s">
        <v>3045</v>
      </c>
      <c r="D1099" s="219" t="str">
        <f t="shared" si="17"/>
        <v>Additifs</v>
      </c>
      <c r="G1099" s="932" t="s">
        <v>2767</v>
      </c>
      <c r="H1099" s="932" t="s">
        <v>2767</v>
      </c>
      <c r="I1099" s="932" t="s">
        <v>2767</v>
      </c>
      <c r="J1099" s="932" t="s">
        <v>2767</v>
      </c>
      <c r="K1099" s="932" t="s">
        <v>2767</v>
      </c>
      <c r="L1099" s="932"/>
      <c r="M1099" s="932" t="s">
        <v>2767</v>
      </c>
      <c r="N1099" s="932" t="s">
        <v>2767</v>
      </c>
      <c r="O1099" s="932" t="s">
        <v>2767</v>
      </c>
      <c r="P1099" s="932" t="s">
        <v>2767</v>
      </c>
    </row>
    <row r="1100" spans="1:16" outlineLevel="1">
      <c r="A1100" s="216" t="s">
        <v>3045</v>
      </c>
      <c r="D1100" s="219" t="str">
        <f t="shared" si="17"/>
        <v>Charges</v>
      </c>
      <c r="G1100" s="932" t="s">
        <v>2768</v>
      </c>
      <c r="H1100" s="932" t="s">
        <v>2768</v>
      </c>
      <c r="I1100" s="932" t="s">
        <v>2768</v>
      </c>
      <c r="J1100" s="932" t="s">
        <v>2768</v>
      </c>
      <c r="K1100" s="932" t="s">
        <v>2768</v>
      </c>
      <c r="L1100" s="932"/>
      <c r="M1100" s="932" t="s">
        <v>2768</v>
      </c>
      <c r="N1100" s="932" t="s">
        <v>2768</v>
      </c>
      <c r="O1100" s="932" t="s">
        <v>2768</v>
      </c>
      <c r="P1100" s="932" t="s">
        <v>2768</v>
      </c>
    </row>
    <row r="1101" spans="1:16" s="222" customFormat="1">
      <c r="A1101" s="216" t="s">
        <v>3045</v>
      </c>
      <c r="B1101" s="433"/>
      <c r="C1101" s="213"/>
      <c r="D1101" s="219" t="str">
        <f t="shared" si="17"/>
        <v>Solvant</v>
      </c>
      <c r="E1101" s="213"/>
      <c r="F1101" s="213"/>
      <c r="G1101" s="932" t="s">
        <v>2769</v>
      </c>
      <c r="H1101" s="932" t="s">
        <v>2769</v>
      </c>
      <c r="I1101" s="932" t="s">
        <v>2769</v>
      </c>
      <c r="J1101" s="932" t="s">
        <v>2769</v>
      </c>
      <c r="K1101" s="932" t="s">
        <v>2769</v>
      </c>
      <c r="L1101" s="932"/>
      <c r="M1101" s="932" t="s">
        <v>2769</v>
      </c>
      <c r="N1101" s="932" t="s">
        <v>2769</v>
      </c>
      <c r="O1101" s="932" t="s">
        <v>2769</v>
      </c>
      <c r="P1101" s="932" t="s">
        <v>2769</v>
      </c>
    </row>
    <row r="1102" spans="1:16" outlineLevel="1">
      <c r="A1102" s="216" t="s">
        <v>2941</v>
      </c>
      <c r="B1102" s="433" t="s">
        <v>2310</v>
      </c>
      <c r="D1102" s="219" t="str">
        <f t="shared" si="17"/>
        <v>Кол-во деталей за один цикл</v>
      </c>
      <c r="G1102" s="208" t="s">
        <v>2770</v>
      </c>
      <c r="H1102" s="208" t="s">
        <v>2771</v>
      </c>
      <c r="I1102" s="208" t="s">
        <v>3980</v>
      </c>
      <c r="J1102" s="208" t="s">
        <v>4912</v>
      </c>
      <c r="K1102" s="208" t="s">
        <v>3613</v>
      </c>
      <c r="L1102" s="208" t="s">
        <v>2771</v>
      </c>
      <c r="M1102" s="208" t="s">
        <v>2771</v>
      </c>
      <c r="N1102" s="208" t="s">
        <v>7503</v>
      </c>
      <c r="O1102" s="208" t="s">
        <v>2771</v>
      </c>
      <c r="P1102" s="208" t="s">
        <v>5995</v>
      </c>
    </row>
    <row r="1103" spans="1:16" outlineLevel="1">
      <c r="A1103" s="216" t="s">
        <v>2941</v>
      </c>
      <c r="B1103" s="433" t="s">
        <v>2772</v>
      </c>
      <c r="D1103" s="219" t="str">
        <f t="shared" si="17"/>
        <v>Время цикла (сантиминута : 1 мин=100 сантиминут)</v>
      </c>
      <c r="G1103" s="208" t="s">
        <v>2773</v>
      </c>
      <c r="H1103" s="208" t="s">
        <v>2774</v>
      </c>
      <c r="I1103" s="208" t="s">
        <v>3981</v>
      </c>
      <c r="J1103" s="208" t="s">
        <v>4911</v>
      </c>
      <c r="K1103" s="208" t="s">
        <v>1882</v>
      </c>
      <c r="L1103" s="208" t="s">
        <v>2774</v>
      </c>
      <c r="M1103" s="208" t="s">
        <v>2774</v>
      </c>
      <c r="N1103" s="208" t="s">
        <v>7504</v>
      </c>
      <c r="O1103" s="208" t="s">
        <v>2774</v>
      </c>
      <c r="P1103" s="208" t="s">
        <v>6521</v>
      </c>
    </row>
    <row r="1104" spans="1:16" outlineLevel="1">
      <c r="A1104" s="216" t="s">
        <v>2941</v>
      </c>
      <c r="B1104" s="433" t="s">
        <v>3250</v>
      </c>
      <c r="D1104" s="219" t="str">
        <f t="shared" si="17"/>
        <v>Макс. расчетная производительность (деталей в час)</v>
      </c>
      <c r="G1104" s="208" t="s">
        <v>2775</v>
      </c>
      <c r="H1104" s="208" t="s">
        <v>2776</v>
      </c>
      <c r="I1104" s="208" t="s">
        <v>1255</v>
      </c>
      <c r="J1104" s="208" t="s">
        <v>2732</v>
      </c>
      <c r="K1104" s="208" t="s">
        <v>1885</v>
      </c>
      <c r="L1104" s="208" t="s">
        <v>2776</v>
      </c>
      <c r="M1104" s="208" t="s">
        <v>2776</v>
      </c>
      <c r="N1104" s="208" t="s">
        <v>7505</v>
      </c>
      <c r="O1104" s="208" t="s">
        <v>2776</v>
      </c>
      <c r="P1104" s="208" t="s">
        <v>6522</v>
      </c>
    </row>
    <row r="1105" spans="1:16" outlineLevel="1">
      <c r="A1105" s="216" t="s">
        <v>2941</v>
      </c>
      <c r="B1105" s="433" t="s">
        <v>624</v>
      </c>
      <c r="D1105" s="219" t="str">
        <f t="shared" si="17"/>
        <v>Кол-во деталей за одну партию (если смена оснастки)</v>
      </c>
      <c r="G1105" s="208" t="s">
        <v>2777</v>
      </c>
      <c r="H1105" s="208" t="s">
        <v>2778</v>
      </c>
      <c r="I1105" s="208" t="s">
        <v>1258</v>
      </c>
      <c r="J1105" s="208" t="s">
        <v>2735</v>
      </c>
      <c r="K1105" s="208" t="s">
        <v>1888</v>
      </c>
      <c r="L1105" s="208" t="s">
        <v>2778</v>
      </c>
      <c r="M1105" s="208" t="s">
        <v>2778</v>
      </c>
      <c r="N1105" s="208" t="s">
        <v>7506</v>
      </c>
      <c r="O1105" s="208" t="s">
        <v>2778</v>
      </c>
      <c r="P1105" s="208" t="s">
        <v>6523</v>
      </c>
    </row>
    <row r="1106" spans="1:16" outlineLevel="1">
      <c r="A1106" s="216" t="s">
        <v>2941</v>
      </c>
      <c r="B1106" s="433" t="s">
        <v>626</v>
      </c>
      <c r="D1106" s="219" t="str">
        <f t="shared" si="17"/>
        <v>Действительная произв. мощность (деталей в час)</v>
      </c>
      <c r="G1106" s="208" t="s">
        <v>2779</v>
      </c>
      <c r="H1106" s="208" t="s">
        <v>2780</v>
      </c>
      <c r="I1106" s="208" t="s">
        <v>1259</v>
      </c>
      <c r="J1106" s="208" t="s">
        <v>2736</v>
      </c>
      <c r="K1106" s="208" t="s">
        <v>1889</v>
      </c>
      <c r="L1106" s="208" t="s">
        <v>2780</v>
      </c>
      <c r="M1106" s="208" t="s">
        <v>2780</v>
      </c>
      <c r="N1106" s="208" t="s">
        <v>7507</v>
      </c>
      <c r="O1106" s="208" t="s">
        <v>2780</v>
      </c>
      <c r="P1106" s="208" t="s">
        <v>6524</v>
      </c>
    </row>
    <row r="1107" spans="1:16" outlineLevel="1">
      <c r="A1107" s="216" t="s">
        <v>2941</v>
      </c>
      <c r="B1107" s="433" t="s">
        <v>2781</v>
      </c>
      <c r="D1107" s="219" t="str">
        <f t="shared" si="17"/>
        <v>Годовая производственная мощность</v>
      </c>
      <c r="G1107" s="376" t="s">
        <v>2782</v>
      </c>
      <c r="H1107" s="376" t="s">
        <v>2651</v>
      </c>
      <c r="I1107" s="376" t="s">
        <v>4458</v>
      </c>
      <c r="J1107" s="376" t="s">
        <v>672</v>
      </c>
      <c r="K1107" s="376" t="s">
        <v>3514</v>
      </c>
      <c r="L1107" s="376" t="s">
        <v>2651</v>
      </c>
      <c r="M1107" s="376" t="s">
        <v>2651</v>
      </c>
      <c r="N1107" s="376" t="s">
        <v>7508</v>
      </c>
      <c r="O1107" s="376" t="s">
        <v>2651</v>
      </c>
      <c r="P1107" s="376" t="s">
        <v>6019</v>
      </c>
    </row>
    <row r="1108" spans="1:16" outlineLevel="1">
      <c r="A1108" s="216" t="s">
        <v>2941</v>
      </c>
      <c r="B1108" s="433" t="s">
        <v>2783</v>
      </c>
      <c r="D1108" s="219" t="str">
        <f t="shared" si="17"/>
        <v>Прямые трудовые затраты</v>
      </c>
      <c r="G1108" s="208" t="s">
        <v>31</v>
      </c>
      <c r="H1108" s="208" t="s">
        <v>1112</v>
      </c>
      <c r="I1108" s="208" t="s">
        <v>46</v>
      </c>
      <c r="J1108" s="208" t="s">
        <v>56</v>
      </c>
      <c r="K1108" s="208" t="s">
        <v>66</v>
      </c>
      <c r="L1108" s="208" t="s">
        <v>1112</v>
      </c>
      <c r="M1108" s="208" t="s">
        <v>1112</v>
      </c>
      <c r="N1108" s="208" t="s">
        <v>7509</v>
      </c>
      <c r="O1108" s="208" t="s">
        <v>1112</v>
      </c>
      <c r="P1108" s="208" t="s">
        <v>6029</v>
      </c>
    </row>
    <row r="1109" spans="1:16" outlineLevel="1">
      <c r="A1109" s="216" t="s">
        <v>2941</v>
      </c>
      <c r="B1109" s="433" t="s">
        <v>2784</v>
      </c>
      <c r="D1109" s="219" t="str">
        <f t="shared" si="17"/>
        <v>Амортизация</v>
      </c>
      <c r="G1109" s="208" t="s">
        <v>32</v>
      </c>
      <c r="H1109" s="208" t="s">
        <v>1113</v>
      </c>
      <c r="I1109" s="208" t="s">
        <v>47</v>
      </c>
      <c r="J1109" s="208" t="s">
        <v>57</v>
      </c>
      <c r="K1109" s="208" t="s">
        <v>67</v>
      </c>
      <c r="L1109" s="208" t="s">
        <v>1113</v>
      </c>
      <c r="M1109" s="208" t="s">
        <v>1113</v>
      </c>
      <c r="N1109" s="208" t="s">
        <v>7510</v>
      </c>
      <c r="O1109" s="208" t="s">
        <v>1113</v>
      </c>
      <c r="P1109" s="208" t="s">
        <v>6525</v>
      </c>
    </row>
    <row r="1110" spans="1:16" outlineLevel="1">
      <c r="A1110" s="216" t="s">
        <v>2941</v>
      </c>
      <c r="B1110" s="433" t="s">
        <v>2785</v>
      </c>
      <c r="D1110" s="219" t="str">
        <f t="shared" si="17"/>
        <v>Расходные материалы на функц-вание оборудования</v>
      </c>
      <c r="G1110" s="208" t="s">
        <v>33</v>
      </c>
      <c r="H1110" s="208" t="s">
        <v>41</v>
      </c>
      <c r="I1110" s="208" t="s">
        <v>48</v>
      </c>
      <c r="J1110" s="208" t="s">
        <v>58</v>
      </c>
      <c r="K1110" s="208" t="s">
        <v>68</v>
      </c>
      <c r="L1110" s="208" t="s">
        <v>41</v>
      </c>
      <c r="M1110" s="208" t="s">
        <v>41</v>
      </c>
      <c r="N1110" s="208" t="s">
        <v>6781</v>
      </c>
      <c r="O1110" s="208" t="s">
        <v>41</v>
      </c>
      <c r="P1110" s="208" t="s">
        <v>6031</v>
      </c>
    </row>
    <row r="1111" spans="1:16" outlineLevel="1">
      <c r="A1111" s="216" t="s">
        <v>2941</v>
      </c>
      <c r="B1111" s="433" t="s">
        <v>2786</v>
      </c>
      <c r="D1111" s="219" t="str">
        <f t="shared" si="17"/>
        <v>Электроэнергия и газ</v>
      </c>
      <c r="G1111" s="208" t="s">
        <v>34</v>
      </c>
      <c r="H1111" s="208" t="s">
        <v>42</v>
      </c>
      <c r="I1111" s="208" t="s">
        <v>49</v>
      </c>
      <c r="J1111" s="208" t="s">
        <v>4522</v>
      </c>
      <c r="K1111" s="208" t="s">
        <v>69</v>
      </c>
      <c r="L1111" s="208" t="s">
        <v>42</v>
      </c>
      <c r="M1111" s="208" t="s">
        <v>42</v>
      </c>
      <c r="N1111" s="208" t="s">
        <v>6782</v>
      </c>
      <c r="O1111" s="208" t="s">
        <v>42</v>
      </c>
      <c r="P1111" s="208" t="s">
        <v>6032</v>
      </c>
    </row>
    <row r="1112" spans="1:16" outlineLevel="1">
      <c r="A1112" s="216" t="s">
        <v>2941</v>
      </c>
      <c r="B1112" s="433" t="s">
        <v>2787</v>
      </c>
      <c r="D1112" s="219" t="str">
        <f t="shared" si="17"/>
        <v>Стоимость тех. обслуживания оборудования</v>
      </c>
      <c r="G1112" s="208" t="s">
        <v>35</v>
      </c>
      <c r="H1112" s="208" t="s">
        <v>43</v>
      </c>
      <c r="I1112" s="208" t="s">
        <v>50</v>
      </c>
      <c r="J1112" s="208" t="s">
        <v>59</v>
      </c>
      <c r="K1112" s="208" t="s">
        <v>70</v>
      </c>
      <c r="L1112" s="208" t="s">
        <v>43</v>
      </c>
      <c r="M1112" s="208" t="s">
        <v>43</v>
      </c>
      <c r="N1112" s="208" t="s">
        <v>6570</v>
      </c>
      <c r="O1112" s="208" t="s">
        <v>43</v>
      </c>
      <c r="P1112" s="208" t="s">
        <v>6526</v>
      </c>
    </row>
    <row r="1113" spans="1:16" outlineLevel="1">
      <c r="A1113" s="216" t="s">
        <v>2941</v>
      </c>
      <c r="B1113" s="433" t="s">
        <v>2788</v>
      </c>
      <c r="D1113" s="219" t="str">
        <f t="shared" si="17"/>
        <v>Стоимость тех. обслуживания оснастки</v>
      </c>
      <c r="G1113" s="208" t="s">
        <v>36</v>
      </c>
      <c r="H1113" s="208" t="s">
        <v>44</v>
      </c>
      <c r="I1113" s="208" t="s">
        <v>51</v>
      </c>
      <c r="J1113" s="208" t="s">
        <v>60</v>
      </c>
      <c r="K1113" s="208" t="s">
        <v>377</v>
      </c>
      <c r="L1113" s="208" t="s">
        <v>44</v>
      </c>
      <c r="M1113" s="208" t="s">
        <v>44</v>
      </c>
      <c r="N1113" s="208" t="s">
        <v>6783</v>
      </c>
      <c r="O1113" s="208" t="s">
        <v>44</v>
      </c>
      <c r="P1113" s="208" t="s">
        <v>6527</v>
      </c>
    </row>
    <row r="1114" spans="1:16" outlineLevel="1">
      <c r="A1114" s="216" t="s">
        <v>2941</v>
      </c>
      <c r="B1114" s="433" t="s">
        <v>2789</v>
      </c>
      <c r="D1114" s="219" t="str">
        <f t="shared" si="17"/>
        <v>Стоимость брака</v>
      </c>
      <c r="G1114" s="208" t="s">
        <v>37</v>
      </c>
      <c r="H1114" s="208" t="s">
        <v>1114</v>
      </c>
      <c r="I1114" s="208" t="s">
        <v>52</v>
      </c>
      <c r="J1114" s="208" t="s">
        <v>61</v>
      </c>
      <c r="K1114" s="208" t="s">
        <v>378</v>
      </c>
      <c r="L1114" s="208" t="s">
        <v>1114</v>
      </c>
      <c r="M1114" s="208" t="s">
        <v>1114</v>
      </c>
      <c r="N1114" s="208" t="s">
        <v>6784</v>
      </c>
      <c r="O1114" s="208" t="s">
        <v>1114</v>
      </c>
      <c r="P1114" s="208" t="s">
        <v>6035</v>
      </c>
    </row>
    <row r="1115" spans="1:16" outlineLevel="1">
      <c r="A1115" s="216" t="s">
        <v>2941</v>
      </c>
      <c r="B1115" s="433" t="s">
        <v>2790</v>
      </c>
      <c r="D1115" s="219" t="str">
        <f t="shared" si="17"/>
        <v>Стоимость ретуши</v>
      </c>
      <c r="G1115" s="208" t="s">
        <v>38</v>
      </c>
      <c r="H1115" s="208" t="s">
        <v>45</v>
      </c>
      <c r="I1115" s="208" t="s">
        <v>53</v>
      </c>
      <c r="J1115" s="208" t="s">
        <v>62</v>
      </c>
      <c r="K1115" s="208" t="s">
        <v>379</v>
      </c>
      <c r="L1115" s="208" t="s">
        <v>45</v>
      </c>
      <c r="M1115" s="208" t="s">
        <v>45</v>
      </c>
      <c r="N1115" s="208" t="s">
        <v>6785</v>
      </c>
      <c r="O1115" s="208" t="s">
        <v>45</v>
      </c>
      <c r="P1115" s="208" t="s">
        <v>6036</v>
      </c>
    </row>
    <row r="1116" spans="1:16" outlineLevel="1">
      <c r="A1116" s="216" t="s">
        <v>2941</v>
      </c>
      <c r="B1116" s="433" t="s">
        <v>2791</v>
      </c>
      <c r="D1116" s="219" t="str">
        <f t="shared" si="17"/>
        <v xml:space="preserve">Другие затраты, входящие в стоимость ставки работы оборудования </v>
      </c>
      <c r="G1116" s="208" t="s">
        <v>39</v>
      </c>
      <c r="H1116" s="208" t="s">
        <v>1111</v>
      </c>
      <c r="I1116" s="208" t="s">
        <v>54</v>
      </c>
      <c r="J1116" s="208" t="s">
        <v>1115</v>
      </c>
      <c r="K1116" s="208" t="s">
        <v>380</v>
      </c>
      <c r="L1116" s="208" t="s">
        <v>1111</v>
      </c>
      <c r="M1116" s="208" t="s">
        <v>1111</v>
      </c>
      <c r="N1116" s="208" t="s">
        <v>6571</v>
      </c>
      <c r="O1116" s="208" t="s">
        <v>1111</v>
      </c>
      <c r="P1116" s="208" t="s">
        <v>6528</v>
      </c>
    </row>
    <row r="1117" spans="1:16" outlineLevel="1">
      <c r="A1117" s="216" t="s">
        <v>2941</v>
      </c>
      <c r="B1117" s="433" t="s">
        <v>2792</v>
      </c>
      <c r="D1117" s="219" t="str">
        <f t="shared" si="17"/>
        <v xml:space="preserve">Итоговая стоимость операции </v>
      </c>
      <c r="G1117" s="208" t="s">
        <v>40</v>
      </c>
      <c r="H1117" s="208" t="s">
        <v>3905</v>
      </c>
      <c r="I1117" s="208" t="s">
        <v>55</v>
      </c>
      <c r="J1117" s="208" t="s">
        <v>1116</v>
      </c>
      <c r="K1117" s="208" t="s">
        <v>65</v>
      </c>
      <c r="L1117" s="208" t="s">
        <v>3905</v>
      </c>
      <c r="M1117" s="208" t="s">
        <v>3905</v>
      </c>
      <c r="N1117" s="208" t="s">
        <v>7511</v>
      </c>
      <c r="O1117" s="208" t="s">
        <v>3905</v>
      </c>
      <c r="P1117" s="208" t="s">
        <v>6529</v>
      </c>
    </row>
    <row r="1118" spans="1:16" outlineLevel="1">
      <c r="A1118" s="216" t="s">
        <v>2941</v>
      </c>
      <c r="D1118" s="219" t="str">
        <f t="shared" si="17"/>
        <v>за килограмм</v>
      </c>
      <c r="G1118" s="208" t="s">
        <v>1117</v>
      </c>
      <c r="H1118" s="208" t="s">
        <v>1118</v>
      </c>
      <c r="I1118" s="208" t="s">
        <v>1119</v>
      </c>
      <c r="J1118" s="208" t="s">
        <v>1120</v>
      </c>
      <c r="K1118" s="208" t="s">
        <v>1118</v>
      </c>
      <c r="L1118" s="208" t="s">
        <v>1118</v>
      </c>
      <c r="M1118" s="208" t="s">
        <v>1118</v>
      </c>
      <c r="N1118" s="208" t="s">
        <v>7512</v>
      </c>
      <c r="O1118" s="208" t="s">
        <v>1118</v>
      </c>
      <c r="P1118" s="208" t="s">
        <v>6530</v>
      </c>
    </row>
    <row r="1119" spans="1:16">
      <c r="D1119" s="219">
        <f t="shared" si="17"/>
        <v>0</v>
      </c>
    </row>
    <row r="1120" spans="1:16">
      <c r="D1120" s="219">
        <f t="shared" ref="D1120:D1183" si="18">INDEX(G1120:Q1120,,$F$2)</f>
        <v>0</v>
      </c>
    </row>
    <row r="1121" spans="4:4">
      <c r="D1121" s="219">
        <f t="shared" si="18"/>
        <v>0</v>
      </c>
    </row>
    <row r="1122" spans="4:4">
      <c r="D1122" s="219">
        <f t="shared" si="18"/>
        <v>0</v>
      </c>
    </row>
    <row r="1123" spans="4:4">
      <c r="D1123" s="219">
        <f t="shared" si="18"/>
        <v>0</v>
      </c>
    </row>
    <row r="1124" spans="4:4">
      <c r="D1124" s="219">
        <f t="shared" si="18"/>
        <v>0</v>
      </c>
    </row>
    <row r="1125" spans="4:4">
      <c r="D1125" s="219">
        <f t="shared" si="18"/>
        <v>0</v>
      </c>
    </row>
    <row r="1126" spans="4:4">
      <c r="D1126" s="219">
        <f t="shared" si="18"/>
        <v>0</v>
      </c>
    </row>
    <row r="1127" spans="4:4">
      <c r="D1127" s="219">
        <f t="shared" si="18"/>
        <v>0</v>
      </c>
    </row>
    <row r="1128" spans="4:4">
      <c r="D1128" s="219">
        <f t="shared" si="18"/>
        <v>0</v>
      </c>
    </row>
    <row r="1129" spans="4:4">
      <c r="D1129" s="219">
        <f t="shared" si="18"/>
        <v>0</v>
      </c>
    </row>
    <row r="1130" spans="4:4">
      <c r="D1130" s="219">
        <f t="shared" si="18"/>
        <v>0</v>
      </c>
    </row>
    <row r="1131" spans="4:4">
      <c r="D1131" s="219">
        <f t="shared" si="18"/>
        <v>0</v>
      </c>
    </row>
    <row r="1132" spans="4:4">
      <c r="D1132" s="219">
        <f t="shared" si="18"/>
        <v>0</v>
      </c>
    </row>
    <row r="1133" spans="4:4">
      <c r="D1133" s="219">
        <f t="shared" si="18"/>
        <v>0</v>
      </c>
    </row>
    <row r="1134" spans="4:4">
      <c r="D1134" s="219">
        <f t="shared" si="18"/>
        <v>0</v>
      </c>
    </row>
    <row r="1135" spans="4:4">
      <c r="D1135" s="219">
        <f t="shared" si="18"/>
        <v>0</v>
      </c>
    </row>
    <row r="1136" spans="4:4">
      <c r="D1136" s="219">
        <f t="shared" si="18"/>
        <v>0</v>
      </c>
    </row>
    <row r="1137" spans="4:4">
      <c r="D1137" s="219">
        <f t="shared" si="18"/>
        <v>0</v>
      </c>
    </row>
    <row r="1138" spans="4:4">
      <c r="D1138" s="219">
        <f t="shared" si="18"/>
        <v>0</v>
      </c>
    </row>
    <row r="1139" spans="4:4">
      <c r="D1139" s="219">
        <f t="shared" si="18"/>
        <v>0</v>
      </c>
    </row>
    <row r="1140" spans="4:4">
      <c r="D1140" s="219">
        <f t="shared" si="18"/>
        <v>0</v>
      </c>
    </row>
    <row r="1141" spans="4:4">
      <c r="D1141" s="219">
        <f t="shared" si="18"/>
        <v>0</v>
      </c>
    </row>
    <row r="1142" spans="4:4">
      <c r="D1142" s="219">
        <f t="shared" si="18"/>
        <v>0</v>
      </c>
    </row>
    <row r="1143" spans="4:4">
      <c r="D1143" s="219">
        <f t="shared" si="18"/>
        <v>0</v>
      </c>
    </row>
    <row r="1144" spans="4:4">
      <c r="D1144" s="219">
        <f t="shared" si="18"/>
        <v>0</v>
      </c>
    </row>
    <row r="1145" spans="4:4">
      <c r="D1145" s="219">
        <f t="shared" si="18"/>
        <v>0</v>
      </c>
    </row>
    <row r="1146" spans="4:4">
      <c r="D1146" s="219">
        <f t="shared" si="18"/>
        <v>0</v>
      </c>
    </row>
    <row r="1147" spans="4:4">
      <c r="D1147" s="219">
        <f t="shared" si="18"/>
        <v>0</v>
      </c>
    </row>
    <row r="1148" spans="4:4">
      <c r="D1148" s="219">
        <f t="shared" si="18"/>
        <v>0</v>
      </c>
    </row>
    <row r="1149" spans="4:4">
      <c r="D1149" s="219">
        <f t="shared" si="18"/>
        <v>0</v>
      </c>
    </row>
    <row r="1150" spans="4:4">
      <c r="D1150" s="219">
        <f t="shared" si="18"/>
        <v>0</v>
      </c>
    </row>
    <row r="1151" spans="4:4">
      <c r="D1151" s="219">
        <f t="shared" si="18"/>
        <v>0</v>
      </c>
    </row>
    <row r="1152" spans="4:4">
      <c r="D1152" s="219">
        <f t="shared" si="18"/>
        <v>0</v>
      </c>
    </row>
    <row r="1153" spans="4:4">
      <c r="D1153" s="219">
        <f t="shared" si="18"/>
        <v>0</v>
      </c>
    </row>
    <row r="1154" spans="4:4">
      <c r="D1154" s="219">
        <f t="shared" si="18"/>
        <v>0</v>
      </c>
    </row>
    <row r="1155" spans="4:4">
      <c r="D1155" s="219">
        <f t="shared" si="18"/>
        <v>0</v>
      </c>
    </row>
    <row r="1156" spans="4:4">
      <c r="D1156" s="219">
        <f t="shared" si="18"/>
        <v>0</v>
      </c>
    </row>
    <row r="1157" spans="4:4">
      <c r="D1157" s="219">
        <f t="shared" si="18"/>
        <v>0</v>
      </c>
    </row>
    <row r="1158" spans="4:4">
      <c r="D1158" s="219">
        <f t="shared" si="18"/>
        <v>0</v>
      </c>
    </row>
    <row r="1159" spans="4:4">
      <c r="D1159" s="219">
        <f t="shared" si="18"/>
        <v>0</v>
      </c>
    </row>
    <row r="1160" spans="4:4">
      <c r="D1160" s="219">
        <f t="shared" si="18"/>
        <v>0</v>
      </c>
    </row>
    <row r="1161" spans="4:4">
      <c r="D1161" s="219">
        <f t="shared" si="18"/>
        <v>0</v>
      </c>
    </row>
    <row r="1162" spans="4:4">
      <c r="D1162" s="219">
        <f t="shared" si="18"/>
        <v>0</v>
      </c>
    </row>
    <row r="1163" spans="4:4">
      <c r="D1163" s="219">
        <f t="shared" si="18"/>
        <v>0</v>
      </c>
    </row>
    <row r="1164" spans="4:4">
      <c r="D1164" s="219">
        <f t="shared" si="18"/>
        <v>0</v>
      </c>
    </row>
    <row r="1165" spans="4:4">
      <c r="D1165" s="219">
        <f t="shared" si="18"/>
        <v>0</v>
      </c>
    </row>
    <row r="1166" spans="4:4">
      <c r="D1166" s="219">
        <f t="shared" si="18"/>
        <v>0</v>
      </c>
    </row>
    <row r="1167" spans="4:4">
      <c r="D1167" s="219">
        <f t="shared" si="18"/>
        <v>0</v>
      </c>
    </row>
    <row r="1168" spans="4:4">
      <c r="D1168" s="219">
        <f t="shared" si="18"/>
        <v>0</v>
      </c>
    </row>
    <row r="1169" spans="4:4">
      <c r="D1169" s="219">
        <f t="shared" si="18"/>
        <v>0</v>
      </c>
    </row>
    <row r="1170" spans="4:4">
      <c r="D1170" s="219">
        <f t="shared" si="18"/>
        <v>0</v>
      </c>
    </row>
    <row r="1171" spans="4:4">
      <c r="D1171" s="219">
        <f t="shared" si="18"/>
        <v>0</v>
      </c>
    </row>
    <row r="1172" spans="4:4">
      <c r="D1172" s="219">
        <f t="shared" si="18"/>
        <v>0</v>
      </c>
    </row>
    <row r="1173" spans="4:4">
      <c r="D1173" s="219">
        <f t="shared" si="18"/>
        <v>0</v>
      </c>
    </row>
    <row r="1174" spans="4:4">
      <c r="D1174" s="219">
        <f t="shared" si="18"/>
        <v>0</v>
      </c>
    </row>
    <row r="1175" spans="4:4">
      <c r="D1175" s="219">
        <f t="shared" si="18"/>
        <v>0</v>
      </c>
    </row>
    <row r="1176" spans="4:4">
      <c r="D1176" s="219">
        <f t="shared" si="18"/>
        <v>0</v>
      </c>
    </row>
    <row r="1177" spans="4:4">
      <c r="D1177" s="219">
        <f t="shared" si="18"/>
        <v>0</v>
      </c>
    </row>
    <row r="1178" spans="4:4">
      <c r="D1178" s="219">
        <f t="shared" si="18"/>
        <v>0</v>
      </c>
    </row>
    <row r="1179" spans="4:4">
      <c r="D1179" s="219">
        <f t="shared" si="18"/>
        <v>0</v>
      </c>
    </row>
    <row r="1180" spans="4:4">
      <c r="D1180" s="219">
        <f t="shared" si="18"/>
        <v>0</v>
      </c>
    </row>
    <row r="1181" spans="4:4">
      <c r="D1181" s="219">
        <f t="shared" si="18"/>
        <v>0</v>
      </c>
    </row>
    <row r="1182" spans="4:4">
      <c r="D1182" s="219">
        <f t="shared" si="18"/>
        <v>0</v>
      </c>
    </row>
    <row r="1183" spans="4:4">
      <c r="D1183" s="219">
        <f t="shared" si="18"/>
        <v>0</v>
      </c>
    </row>
    <row r="1184" spans="4:4">
      <c r="D1184" s="219">
        <f t="shared" ref="D1184:D1247" si="19">INDEX(G1184:Q1184,,$F$2)</f>
        <v>0</v>
      </c>
    </row>
    <row r="1185" spans="1:16">
      <c r="D1185" s="219">
        <f t="shared" si="19"/>
        <v>0</v>
      </c>
    </row>
    <row r="1186" spans="1:16">
      <c r="D1186" s="219">
        <f t="shared" si="19"/>
        <v>0</v>
      </c>
    </row>
    <row r="1187" spans="1:16">
      <c r="D1187" s="219">
        <f t="shared" si="19"/>
        <v>0</v>
      </c>
    </row>
    <row r="1188" spans="1:16">
      <c r="D1188" s="219">
        <f t="shared" si="19"/>
        <v>0</v>
      </c>
    </row>
    <row r="1189" spans="1:16">
      <c r="D1189" s="219">
        <f t="shared" si="19"/>
        <v>0</v>
      </c>
    </row>
    <row r="1190" spans="1:16">
      <c r="D1190" s="219">
        <f t="shared" si="19"/>
        <v>0</v>
      </c>
    </row>
    <row r="1191" spans="1:16">
      <c r="D1191" s="219">
        <f t="shared" si="19"/>
        <v>0</v>
      </c>
    </row>
    <row r="1192" spans="1:16">
      <c r="D1192" s="219">
        <f t="shared" si="19"/>
        <v>0</v>
      </c>
    </row>
    <row r="1193" spans="1:16">
      <c r="D1193" s="219">
        <f t="shared" si="19"/>
        <v>0</v>
      </c>
    </row>
    <row r="1194" spans="1:16">
      <c r="D1194" s="219">
        <f t="shared" si="19"/>
        <v>0</v>
      </c>
    </row>
    <row r="1195" spans="1:16" outlineLevel="1">
      <c r="A1195" s="221" t="s">
        <v>2610</v>
      </c>
      <c r="B1195" s="434"/>
      <c r="C1195" s="222"/>
      <c r="D1195" s="219">
        <f t="shared" si="19"/>
        <v>0</v>
      </c>
      <c r="E1195" s="222"/>
      <c r="F1195" s="222"/>
      <c r="G1195" s="224"/>
      <c r="H1195" s="224"/>
      <c r="I1195" s="224"/>
      <c r="J1195" s="224"/>
      <c r="K1195" s="224"/>
      <c r="L1195" s="224"/>
      <c r="M1195" s="224"/>
      <c r="N1195" s="224"/>
      <c r="O1195" s="224"/>
      <c r="P1195" s="224"/>
    </row>
    <row r="1196" spans="1:16" outlineLevel="1">
      <c r="A1196" s="213" t="s">
        <v>1863</v>
      </c>
      <c r="D1196" s="219" t="str">
        <f t="shared" si="19"/>
        <v>(or man.day in case of Software Design)</v>
      </c>
      <c r="G1196" s="207" t="s">
        <v>2184</v>
      </c>
      <c r="H1196" s="207" t="s">
        <v>1087</v>
      </c>
      <c r="I1196" s="207" t="s">
        <v>1087</v>
      </c>
      <c r="J1196" s="207" t="s">
        <v>1087</v>
      </c>
      <c r="K1196" s="207" t="s">
        <v>1087</v>
      </c>
      <c r="L1196" s="207" t="s">
        <v>1087</v>
      </c>
      <c r="M1196" s="207" t="s">
        <v>1087</v>
      </c>
      <c r="N1196" s="207" t="s">
        <v>1087</v>
      </c>
      <c r="O1196" s="207" t="s">
        <v>1087</v>
      </c>
      <c r="P1196" s="207" t="s">
        <v>1087</v>
      </c>
    </row>
    <row r="1197" spans="1:16" outlineLevel="1">
      <c r="A1197" s="213" t="s">
        <v>1863</v>
      </c>
      <c r="D1197" s="219" t="str">
        <f t="shared" si="19"/>
        <v>(or daily rate in case of Software Design)</v>
      </c>
      <c r="G1197" s="207" t="s">
        <v>2186</v>
      </c>
      <c r="H1197" s="207" t="s">
        <v>2185</v>
      </c>
      <c r="I1197" s="207" t="s">
        <v>2185</v>
      </c>
      <c r="J1197" s="207" t="s">
        <v>2185</v>
      </c>
      <c r="K1197" s="207" t="s">
        <v>2185</v>
      </c>
      <c r="L1197" s="207" t="s">
        <v>2185</v>
      </c>
      <c r="M1197" s="207" t="s">
        <v>2185</v>
      </c>
      <c r="N1197" s="207" t="s">
        <v>2185</v>
      </c>
      <c r="O1197" s="207" t="s">
        <v>2185</v>
      </c>
      <c r="P1197" s="207" t="s">
        <v>2185</v>
      </c>
    </row>
    <row r="1198" spans="1:16" outlineLevel="1">
      <c r="A1198" s="213" t="s">
        <v>1863</v>
      </c>
      <c r="D1198" s="219" t="str">
        <f t="shared" si="19"/>
        <v>Testing Type &amp; Name</v>
      </c>
      <c r="G1198" s="207" t="s">
        <v>572</v>
      </c>
      <c r="H1198" s="207" t="s">
        <v>2971</v>
      </c>
      <c r="I1198" s="207" t="s">
        <v>2971</v>
      </c>
      <c r="J1198" s="207" t="s">
        <v>2971</v>
      </c>
      <c r="K1198" s="207" t="s">
        <v>2971</v>
      </c>
      <c r="L1198" s="207" t="s">
        <v>2971</v>
      </c>
      <c r="M1198" s="207" t="s">
        <v>2971</v>
      </c>
      <c r="N1198" s="207" t="s">
        <v>2971</v>
      </c>
      <c r="O1198" s="207" t="s">
        <v>2971</v>
      </c>
      <c r="P1198" s="207" t="s">
        <v>2971</v>
      </c>
    </row>
    <row r="1199" spans="1:16" ht="15" outlineLevel="1">
      <c r="A1199" s="213" t="s">
        <v>1863</v>
      </c>
      <c r="D1199" s="219" t="str">
        <f t="shared" si="19"/>
        <v>Hardware development</v>
      </c>
      <c r="G1199" s="368" t="s">
        <v>2611</v>
      </c>
      <c r="H1199" s="368" t="s">
        <v>2612</v>
      </c>
      <c r="I1199" s="368" t="s">
        <v>2612</v>
      </c>
      <c r="J1199" s="368" t="s">
        <v>2612</v>
      </c>
      <c r="K1199" s="368" t="s">
        <v>2612</v>
      </c>
      <c r="L1199" s="368" t="s">
        <v>2612</v>
      </c>
      <c r="M1199" s="368" t="s">
        <v>2612</v>
      </c>
      <c r="N1199" s="368" t="s">
        <v>2612</v>
      </c>
      <c r="O1199" s="368" t="s">
        <v>2612</v>
      </c>
      <c r="P1199" s="368" t="s">
        <v>2612</v>
      </c>
    </row>
    <row r="1200" spans="1:16" ht="15" outlineLevel="1">
      <c r="A1200" s="213" t="s">
        <v>1863</v>
      </c>
      <c r="D1200" s="219" t="str">
        <f t="shared" si="19"/>
        <v>Hardware unit tests</v>
      </c>
      <c r="G1200" s="933" t="s">
        <v>3765</v>
      </c>
      <c r="H1200" s="933" t="s">
        <v>3764</v>
      </c>
      <c r="I1200" s="933" t="s">
        <v>3764</v>
      </c>
      <c r="J1200" s="933" t="s">
        <v>3764</v>
      </c>
      <c r="K1200" s="933" t="s">
        <v>3764</v>
      </c>
      <c r="L1200" s="933" t="s">
        <v>3764</v>
      </c>
      <c r="M1200" s="933" t="s">
        <v>3764</v>
      </c>
      <c r="N1200" s="933" t="s">
        <v>3764</v>
      </c>
      <c r="O1200" s="933" t="s">
        <v>3764</v>
      </c>
      <c r="P1200" s="933" t="s">
        <v>3764</v>
      </c>
    </row>
    <row r="1201" spans="1:16" ht="30" outlineLevel="1">
      <c r="A1201" s="213" t="s">
        <v>1863</v>
      </c>
      <c r="D1201" s="219" t="str">
        <f t="shared" si="19"/>
        <v>Put details of Software Design in the table at the bottom of the sheet</v>
      </c>
      <c r="G1201" s="933" t="s">
        <v>1125</v>
      </c>
      <c r="H1201" s="933" t="s">
        <v>105</v>
      </c>
      <c r="I1201" s="933" t="s">
        <v>105</v>
      </c>
      <c r="J1201" s="933" t="s">
        <v>105</v>
      </c>
      <c r="K1201" s="933" t="s">
        <v>105</v>
      </c>
      <c r="L1201" s="933" t="s">
        <v>105</v>
      </c>
      <c r="M1201" s="933" t="s">
        <v>105</v>
      </c>
      <c r="N1201" s="933" t="s">
        <v>105</v>
      </c>
      <c r="O1201" s="933" t="s">
        <v>105</v>
      </c>
      <c r="P1201" s="933" t="s">
        <v>105</v>
      </c>
    </row>
    <row r="1202" spans="1:16" ht="15" outlineLevel="1">
      <c r="A1202" s="213" t="s">
        <v>1863</v>
      </c>
      <c r="D1202" s="219" t="str">
        <f t="shared" si="19"/>
        <v>Details of software development</v>
      </c>
      <c r="G1202" s="933" t="s">
        <v>1124</v>
      </c>
      <c r="H1202" s="933" t="s">
        <v>1126</v>
      </c>
      <c r="I1202" s="933" t="s">
        <v>1126</v>
      </c>
      <c r="J1202" s="933" t="s">
        <v>1126</v>
      </c>
      <c r="K1202" s="933" t="s">
        <v>1126</v>
      </c>
      <c r="L1202" s="933" t="s">
        <v>1126</v>
      </c>
      <c r="M1202" s="933" t="s">
        <v>1126</v>
      </c>
      <c r="N1202" s="933" t="s">
        <v>1126</v>
      </c>
      <c r="O1202" s="933" t="s">
        <v>1126</v>
      </c>
      <c r="P1202" s="933" t="s">
        <v>1126</v>
      </c>
    </row>
    <row r="1203" spans="1:16" ht="15" outlineLevel="1">
      <c r="A1203" s="213" t="s">
        <v>1863</v>
      </c>
      <c r="D1203" s="219" t="str">
        <f t="shared" si="19"/>
        <v>Basic and Applicative software design</v>
      </c>
      <c r="G1203" s="368" t="s">
        <v>2927</v>
      </c>
      <c r="H1203" s="368" t="s">
        <v>1128</v>
      </c>
      <c r="I1203" s="368" t="s">
        <v>1128</v>
      </c>
      <c r="J1203" s="368" t="s">
        <v>1128</v>
      </c>
      <c r="K1203" s="368" t="s">
        <v>1128</v>
      </c>
      <c r="L1203" s="368" t="s">
        <v>1128</v>
      </c>
      <c r="M1203" s="368" t="s">
        <v>1128</v>
      </c>
      <c r="N1203" s="368" t="s">
        <v>1128</v>
      </c>
      <c r="O1203" s="368" t="s">
        <v>1128</v>
      </c>
      <c r="P1203" s="368" t="s">
        <v>1128</v>
      </c>
    </row>
    <row r="1204" spans="1:16" ht="15" outlineLevel="1">
      <c r="A1204" s="213" t="s">
        <v>1863</v>
      </c>
      <c r="D1204" s="219" t="str">
        <f t="shared" si="19"/>
        <v>Basic and Applicative software development and unit test</v>
      </c>
      <c r="G1204" s="368" t="s">
        <v>2928</v>
      </c>
      <c r="H1204" s="368" t="s">
        <v>3766</v>
      </c>
      <c r="I1204" s="368" t="s">
        <v>3766</v>
      </c>
      <c r="J1204" s="368" t="s">
        <v>3766</v>
      </c>
      <c r="K1204" s="368" t="s">
        <v>3766</v>
      </c>
      <c r="L1204" s="368" t="s">
        <v>3766</v>
      </c>
      <c r="M1204" s="368" t="s">
        <v>3766</v>
      </c>
      <c r="N1204" s="368" t="s">
        <v>3766</v>
      </c>
      <c r="O1204" s="368" t="s">
        <v>3766</v>
      </c>
      <c r="P1204" s="368" t="s">
        <v>3766</v>
      </c>
    </row>
    <row r="1205" spans="1:16" ht="15" outlineLevel="1">
      <c r="A1205" s="213" t="s">
        <v>1863</v>
      </c>
      <c r="D1205" s="219" t="str">
        <f t="shared" si="19"/>
        <v>Basic and Applicative software validation</v>
      </c>
      <c r="G1205" s="368" t="s">
        <v>2929</v>
      </c>
      <c r="H1205" s="368" t="s">
        <v>1127</v>
      </c>
      <c r="I1205" s="368" t="s">
        <v>1127</v>
      </c>
      <c r="J1205" s="368" t="s">
        <v>1127</v>
      </c>
      <c r="K1205" s="368" t="s">
        <v>1127</v>
      </c>
      <c r="L1205" s="368" t="s">
        <v>1127</v>
      </c>
      <c r="M1205" s="368" t="s">
        <v>1127</v>
      </c>
      <c r="N1205" s="368" t="s">
        <v>1127</v>
      </c>
      <c r="O1205" s="368" t="s">
        <v>1127</v>
      </c>
      <c r="P1205" s="368" t="s">
        <v>1127</v>
      </c>
    </row>
    <row r="1206" spans="1:16" ht="15" outlineLevel="1">
      <c r="A1206" s="213" t="s">
        <v>1863</v>
      </c>
      <c r="D1206" s="219" t="str">
        <f t="shared" si="19"/>
        <v>Mechanical (connectors, housing)</v>
      </c>
      <c r="G1206" s="933" t="s">
        <v>2613</v>
      </c>
      <c r="H1206" s="933" t="s">
        <v>2614</v>
      </c>
      <c r="I1206" s="933" t="s">
        <v>2614</v>
      </c>
      <c r="J1206" s="933" t="s">
        <v>2614</v>
      </c>
      <c r="K1206" s="933" t="s">
        <v>2614</v>
      </c>
      <c r="L1206" s="933" t="s">
        <v>2614</v>
      </c>
      <c r="M1206" s="933" t="s">
        <v>2614</v>
      </c>
      <c r="N1206" s="933" t="s">
        <v>2614</v>
      </c>
      <c r="O1206" s="933" t="s">
        <v>2614</v>
      </c>
      <c r="P1206" s="933" t="s">
        <v>2614</v>
      </c>
    </row>
    <row r="1207" spans="1:16" outlineLevel="1">
      <c r="A1207" s="213" t="s">
        <v>1863</v>
      </c>
      <c r="D1207" s="219" t="str">
        <f t="shared" si="19"/>
        <v>Calibration/Configuration</v>
      </c>
      <c r="G1207" s="208" t="s">
        <v>2615</v>
      </c>
      <c r="H1207" s="208" t="s">
        <v>2616</v>
      </c>
      <c r="I1207" s="208" t="s">
        <v>2616</v>
      </c>
      <c r="J1207" s="208" t="s">
        <v>2616</v>
      </c>
      <c r="K1207" s="208" t="s">
        <v>2616</v>
      </c>
      <c r="L1207" s="208" t="s">
        <v>2616</v>
      </c>
      <c r="M1207" s="208" t="s">
        <v>2616</v>
      </c>
      <c r="N1207" s="208" t="s">
        <v>2616</v>
      </c>
      <c r="O1207" s="208" t="s">
        <v>2616</v>
      </c>
      <c r="P1207" s="208" t="s">
        <v>2616</v>
      </c>
    </row>
    <row r="1208" spans="1:16" ht="12.75" customHeight="1" outlineLevel="1">
      <c r="A1208" s="213" t="s">
        <v>1863</v>
      </c>
      <c r="D1208" s="219" t="str">
        <f t="shared" si="19"/>
        <v>4. Осуществимость производственного процесса с применением специфической оснастки</v>
      </c>
      <c r="G1208" s="208" t="str">
        <f>IF(G1199=0,"4. Faisabilité process outillage (hors outilleur)","4. Calibration système")</f>
        <v>4. Calibration système</v>
      </c>
      <c r="H1208" s="208" t="s">
        <v>517</v>
      </c>
      <c r="I1208" s="208" t="s">
        <v>1134</v>
      </c>
      <c r="J1208" s="208" t="s">
        <v>4385</v>
      </c>
      <c r="K1208" s="208" t="s">
        <v>3460</v>
      </c>
      <c r="L1208" s="208" t="s">
        <v>1517</v>
      </c>
      <c r="M1208" s="208" t="s">
        <v>3460</v>
      </c>
      <c r="N1208" s="208" t="s">
        <v>517</v>
      </c>
      <c r="O1208" s="208" t="s">
        <v>517</v>
      </c>
      <c r="P1208" s="208" t="s">
        <v>517</v>
      </c>
    </row>
    <row r="1209" spans="1:16" outlineLevel="1">
      <c r="A1209" s="213" t="s">
        <v>1863</v>
      </c>
      <c r="D1209" s="219" t="str">
        <f t="shared" si="19"/>
        <v xml:space="preserve"> E1B -  Testing Full Costs</v>
      </c>
      <c r="G1209" s="215" t="s">
        <v>597</v>
      </c>
      <c r="H1209" s="215" t="s">
        <v>2972</v>
      </c>
      <c r="I1209" s="215" t="s">
        <v>2972</v>
      </c>
      <c r="J1209" s="215" t="s">
        <v>2972</v>
      </c>
      <c r="K1209" s="215" t="s">
        <v>2972</v>
      </c>
      <c r="L1209" s="215" t="s">
        <v>2972</v>
      </c>
      <c r="M1209" s="215" t="s">
        <v>2972</v>
      </c>
      <c r="N1209" s="215" t="s">
        <v>2972</v>
      </c>
      <c r="O1209" s="215" t="s">
        <v>2972</v>
      </c>
      <c r="P1209" s="215" t="s">
        <v>2972</v>
      </c>
    </row>
    <row r="1210" spans="1:16" outlineLevel="1">
      <c r="A1210" s="213" t="s">
        <v>1863</v>
      </c>
      <c r="D1210" s="219" t="str">
        <f t="shared" si="19"/>
        <v>7. Tests &amp; Validations</v>
      </c>
      <c r="G1210" s="215" t="s">
        <v>2617</v>
      </c>
      <c r="H1210" s="215" t="s">
        <v>2618</v>
      </c>
      <c r="I1210" s="215" t="s">
        <v>2618</v>
      </c>
      <c r="J1210" s="215" t="s">
        <v>2618</v>
      </c>
      <c r="K1210" s="215" t="s">
        <v>2618</v>
      </c>
      <c r="L1210" s="215" t="s">
        <v>2618</v>
      </c>
      <c r="M1210" s="215" t="s">
        <v>2618</v>
      </c>
      <c r="N1210" s="215" t="s">
        <v>2618</v>
      </c>
      <c r="O1210" s="215" t="s">
        <v>2618</v>
      </c>
      <c r="P1210" s="215" t="s">
        <v>2618</v>
      </c>
    </row>
    <row r="1211" spans="1:16" ht="15" outlineLevel="1">
      <c r="A1211" s="213" t="s">
        <v>1863</v>
      </c>
      <c r="D1211" s="219" t="str">
        <f t="shared" si="19"/>
        <v>Environmental Design Validation</v>
      </c>
      <c r="G1211" s="367" t="s">
        <v>2619</v>
      </c>
      <c r="H1211" s="367" t="s">
        <v>685</v>
      </c>
      <c r="I1211" s="367" t="s">
        <v>685</v>
      </c>
      <c r="J1211" s="367" t="s">
        <v>685</v>
      </c>
      <c r="K1211" s="367" t="s">
        <v>685</v>
      </c>
      <c r="L1211" s="367" t="s">
        <v>685</v>
      </c>
      <c r="M1211" s="367" t="s">
        <v>685</v>
      </c>
      <c r="N1211" s="367" t="s">
        <v>685</v>
      </c>
      <c r="O1211" s="367" t="s">
        <v>685</v>
      </c>
      <c r="P1211" s="367" t="s">
        <v>685</v>
      </c>
    </row>
    <row r="1212" spans="1:16" ht="15" outlineLevel="1">
      <c r="A1212" s="213" t="s">
        <v>1863</v>
      </c>
      <c r="D1212" s="219" t="str">
        <f t="shared" si="19"/>
        <v>EMC Design Validation</v>
      </c>
      <c r="G1212" s="367" t="s">
        <v>686</v>
      </c>
      <c r="H1212" s="367" t="s">
        <v>687</v>
      </c>
      <c r="I1212" s="367" t="s">
        <v>687</v>
      </c>
      <c r="J1212" s="367" t="s">
        <v>687</v>
      </c>
      <c r="K1212" s="367" t="s">
        <v>687</v>
      </c>
      <c r="L1212" s="367" t="s">
        <v>687</v>
      </c>
      <c r="M1212" s="367" t="s">
        <v>687</v>
      </c>
      <c r="N1212" s="367" t="s">
        <v>687</v>
      </c>
      <c r="O1212" s="367" t="s">
        <v>687</v>
      </c>
      <c r="P1212" s="367" t="s">
        <v>687</v>
      </c>
    </row>
    <row r="1213" spans="1:16" ht="15" outlineLevel="1">
      <c r="A1213" s="213" t="s">
        <v>1863</v>
      </c>
      <c r="D1213" s="219" t="str">
        <f t="shared" si="19"/>
        <v>Radio Frequency DV / Homologation</v>
      </c>
      <c r="G1213" s="367" t="s">
        <v>688</v>
      </c>
      <c r="H1213" s="367" t="s">
        <v>689</v>
      </c>
      <c r="I1213" s="367" t="s">
        <v>689</v>
      </c>
      <c r="J1213" s="367" t="s">
        <v>689</v>
      </c>
      <c r="K1213" s="367" t="s">
        <v>689</v>
      </c>
      <c r="L1213" s="367" t="s">
        <v>689</v>
      </c>
      <c r="M1213" s="367" t="s">
        <v>689</v>
      </c>
      <c r="N1213" s="367" t="s">
        <v>689</v>
      </c>
      <c r="O1213" s="367" t="s">
        <v>689</v>
      </c>
      <c r="P1213" s="367" t="s">
        <v>689</v>
      </c>
    </row>
    <row r="1214" spans="1:16" ht="15" outlineLevel="1">
      <c r="A1214" s="213" t="s">
        <v>1863</v>
      </c>
      <c r="D1214" s="219" t="str">
        <f t="shared" si="19"/>
        <v>Environmental Process Validation</v>
      </c>
      <c r="G1214" s="367" t="s">
        <v>690</v>
      </c>
      <c r="H1214" s="367" t="s">
        <v>691</v>
      </c>
      <c r="I1214" s="367" t="s">
        <v>691</v>
      </c>
      <c r="J1214" s="367" t="s">
        <v>691</v>
      </c>
      <c r="K1214" s="367" t="s">
        <v>691</v>
      </c>
      <c r="L1214" s="367" t="s">
        <v>691</v>
      </c>
      <c r="M1214" s="367" t="s">
        <v>691</v>
      </c>
      <c r="N1214" s="367" t="s">
        <v>691</v>
      </c>
      <c r="O1214" s="367" t="s">
        <v>691</v>
      </c>
      <c r="P1214" s="367" t="s">
        <v>691</v>
      </c>
    </row>
    <row r="1215" spans="1:16" ht="14.25" customHeight="1" outlineLevel="1">
      <c r="A1215" s="213" t="s">
        <v>1863</v>
      </c>
      <c r="D1215" s="219" t="str">
        <f t="shared" si="19"/>
        <v>EMC Process Validation</v>
      </c>
      <c r="G1215" s="367" t="s">
        <v>692</v>
      </c>
      <c r="H1215" s="367" t="s">
        <v>3105</v>
      </c>
      <c r="I1215" s="367" t="s">
        <v>3105</v>
      </c>
      <c r="J1215" s="367" t="s">
        <v>3105</v>
      </c>
      <c r="K1215" s="367" t="s">
        <v>3105</v>
      </c>
      <c r="L1215" s="367" t="s">
        <v>3105</v>
      </c>
      <c r="M1215" s="367" t="s">
        <v>3105</v>
      </c>
      <c r="N1215" s="367" t="s">
        <v>3105</v>
      </c>
      <c r="O1215" s="367" t="s">
        <v>3105</v>
      </c>
      <c r="P1215" s="367" t="s">
        <v>3105</v>
      </c>
    </row>
    <row r="1216" spans="1:16" ht="15" customHeight="1" outlineLevel="1">
      <c r="A1216" s="213" t="s">
        <v>1863</v>
      </c>
      <c r="C1216" s="644" t="s">
        <v>4703</v>
      </c>
      <c r="D1216" s="219" t="str">
        <f t="shared" si="19"/>
        <v>RF Process Validation / Homologation</v>
      </c>
      <c r="G1216" s="367" t="s">
        <v>3106</v>
      </c>
      <c r="H1216" s="367" t="s">
        <v>3107</v>
      </c>
      <c r="I1216" s="367" t="s">
        <v>3107</v>
      </c>
      <c r="J1216" s="367" t="s">
        <v>3107</v>
      </c>
      <c r="K1216" s="367" t="s">
        <v>3107</v>
      </c>
      <c r="L1216" s="367" t="s">
        <v>3107</v>
      </c>
      <c r="M1216" s="367" t="s">
        <v>3107</v>
      </c>
      <c r="N1216" s="367" t="s">
        <v>3107</v>
      </c>
      <c r="O1216" s="367" t="s">
        <v>3107</v>
      </c>
      <c r="P1216" s="367" t="s">
        <v>3107</v>
      </c>
    </row>
    <row r="1217" spans="1:16" outlineLevel="1">
      <c r="A1217" s="213" t="s">
        <v>1863</v>
      </c>
      <c r="C1217" s="644" t="s">
        <v>4703</v>
      </c>
      <c r="D1217" s="219" t="str">
        <f t="shared" si="19"/>
        <v>Function name</v>
      </c>
      <c r="G1217" s="200" t="s">
        <v>3108</v>
      </c>
      <c r="H1217" s="200" t="s">
        <v>3109</v>
      </c>
      <c r="I1217" s="200" t="s">
        <v>3109</v>
      </c>
      <c r="J1217" s="200" t="s">
        <v>3109</v>
      </c>
      <c r="K1217" s="200" t="s">
        <v>3109</v>
      </c>
      <c r="L1217" s="200" t="s">
        <v>3109</v>
      </c>
      <c r="M1217" s="200" t="s">
        <v>3109</v>
      </c>
      <c r="N1217" s="200" t="s">
        <v>3109</v>
      </c>
      <c r="O1217" s="200" t="s">
        <v>3109</v>
      </c>
      <c r="P1217" s="200" t="s">
        <v>3109</v>
      </c>
    </row>
    <row r="1218" spans="1:16" outlineLevel="1">
      <c r="A1218" s="213" t="s">
        <v>1863</v>
      </c>
      <c r="C1218" s="644" t="s">
        <v>4703</v>
      </c>
      <c r="D1218" s="219" t="str">
        <f t="shared" si="19"/>
        <v>Subfunction name</v>
      </c>
      <c r="G1218" s="934" t="s">
        <v>3110</v>
      </c>
      <c r="H1218" s="934" t="s">
        <v>3111</v>
      </c>
      <c r="I1218" s="934" t="s">
        <v>3111</v>
      </c>
      <c r="J1218" s="934" t="s">
        <v>3111</v>
      </c>
      <c r="K1218" s="934" t="s">
        <v>3111</v>
      </c>
      <c r="L1218" s="934" t="s">
        <v>3111</v>
      </c>
      <c r="M1218" s="934" t="s">
        <v>3111</v>
      </c>
      <c r="N1218" s="934" t="s">
        <v>3111</v>
      </c>
      <c r="O1218" s="934" t="s">
        <v>3111</v>
      </c>
      <c r="P1218" s="934" t="s">
        <v>3111</v>
      </c>
    </row>
    <row r="1219" spans="1:16" outlineLevel="1">
      <c r="A1219" s="213" t="s">
        <v>1863</v>
      </c>
      <c r="C1219" s="644" t="s">
        <v>4703</v>
      </c>
      <c r="D1219" s="219" t="str">
        <f t="shared" si="19"/>
        <v>Software reuse Yes/No ?</v>
      </c>
      <c r="G1219" s="934" t="s">
        <v>3112</v>
      </c>
      <c r="H1219" s="934" t="s">
        <v>3113</v>
      </c>
      <c r="I1219" s="934" t="s">
        <v>3113</v>
      </c>
      <c r="J1219" s="934" t="s">
        <v>3113</v>
      </c>
      <c r="K1219" s="934" t="s">
        <v>3113</v>
      </c>
      <c r="L1219" s="934" t="s">
        <v>3113</v>
      </c>
      <c r="M1219" s="934" t="s">
        <v>3113</v>
      </c>
      <c r="N1219" s="934" t="s">
        <v>3113</v>
      </c>
      <c r="O1219" s="934" t="s">
        <v>3113</v>
      </c>
      <c r="P1219" s="934" t="s">
        <v>3113</v>
      </c>
    </row>
    <row r="1220" spans="1:16" outlineLevel="1">
      <c r="A1220" s="213" t="s">
        <v>1863</v>
      </c>
      <c r="C1220" s="644" t="s">
        <v>4703</v>
      </c>
      <c r="D1220" s="219" t="str">
        <f t="shared" si="19"/>
        <v>Software autocoding Yes/No ?</v>
      </c>
      <c r="G1220" s="934" t="s">
        <v>1360</v>
      </c>
      <c r="H1220" s="934" t="s">
        <v>1361</v>
      </c>
      <c r="I1220" s="934" t="s">
        <v>1361</v>
      </c>
      <c r="J1220" s="934" t="s">
        <v>1361</v>
      </c>
      <c r="K1220" s="934" t="s">
        <v>1361</v>
      </c>
      <c r="L1220" s="934" t="s">
        <v>1361</v>
      </c>
      <c r="M1220" s="934" t="s">
        <v>1361</v>
      </c>
      <c r="N1220" s="934" t="s">
        <v>1361</v>
      </c>
      <c r="O1220" s="934" t="s">
        <v>1361</v>
      </c>
      <c r="P1220" s="934" t="s">
        <v>1361</v>
      </c>
    </row>
    <row r="1221" spans="1:16" outlineLevel="1">
      <c r="A1221" s="213" t="s">
        <v>1863</v>
      </c>
      <c r="C1221" s="644" t="s">
        <v>4703</v>
      </c>
      <c r="D1221" s="219" t="str">
        <f t="shared" si="19"/>
        <v>Localisation</v>
      </c>
      <c r="G1221" s="934" t="s">
        <v>1362</v>
      </c>
      <c r="H1221" s="934" t="s">
        <v>1362</v>
      </c>
      <c r="I1221" s="934" t="s">
        <v>1362</v>
      </c>
      <c r="J1221" s="934" t="s">
        <v>1362</v>
      </c>
      <c r="K1221" s="934" t="s">
        <v>1362</v>
      </c>
      <c r="L1221" s="934" t="s">
        <v>1362</v>
      </c>
      <c r="M1221" s="934" t="s">
        <v>1362</v>
      </c>
      <c r="N1221" s="934" t="s">
        <v>1362</v>
      </c>
      <c r="O1221" s="934" t="s">
        <v>1362</v>
      </c>
      <c r="P1221" s="934" t="s">
        <v>1362</v>
      </c>
    </row>
    <row r="1222" spans="1:16" outlineLevel="1">
      <c r="A1222" s="213" t="s">
        <v>1863</v>
      </c>
      <c r="C1222" s="644" t="s">
        <v>4703</v>
      </c>
      <c r="D1222" s="219" t="str">
        <f t="shared" si="19"/>
        <v>(in man.day)</v>
      </c>
      <c r="G1222" s="934" t="s">
        <v>2922</v>
      </c>
      <c r="H1222" s="934" t="s">
        <v>2923</v>
      </c>
      <c r="I1222" s="934" t="s">
        <v>2923</v>
      </c>
      <c r="J1222" s="934" t="s">
        <v>2923</v>
      </c>
      <c r="K1222" s="934" t="s">
        <v>2923</v>
      </c>
      <c r="L1222" s="934" t="s">
        <v>2923</v>
      </c>
      <c r="M1222" s="934" t="s">
        <v>2923</v>
      </c>
      <c r="N1222" s="934" t="s">
        <v>2923</v>
      </c>
      <c r="O1222" s="934" t="s">
        <v>2923</v>
      </c>
      <c r="P1222" s="934" t="s">
        <v>2923</v>
      </c>
    </row>
    <row r="1223" spans="1:16" outlineLevel="1">
      <c r="A1223" s="213" t="s">
        <v>1863</v>
      </c>
      <c r="C1223" s="644" t="s">
        <v>4703</v>
      </c>
      <c r="D1223" s="219" t="str">
        <f t="shared" si="19"/>
        <v>Adaptation of software specification effort</v>
      </c>
      <c r="G1223" s="934" t="s">
        <v>2912</v>
      </c>
      <c r="H1223" s="934" t="s">
        <v>2913</v>
      </c>
      <c r="I1223" s="934" t="s">
        <v>2913</v>
      </c>
      <c r="J1223" s="934" t="s">
        <v>2913</v>
      </c>
      <c r="K1223" s="934" t="s">
        <v>2913</v>
      </c>
      <c r="L1223" s="934" t="s">
        <v>2913</v>
      </c>
      <c r="M1223" s="934" t="s">
        <v>2913</v>
      </c>
      <c r="N1223" s="934" t="s">
        <v>2913</v>
      </c>
      <c r="O1223" s="934" t="s">
        <v>2913</v>
      </c>
      <c r="P1223" s="934" t="s">
        <v>2913</v>
      </c>
    </row>
    <row r="1224" spans="1:16" outlineLevel="1">
      <c r="A1224" s="213" t="s">
        <v>1863</v>
      </c>
      <c r="C1224" s="644" t="s">
        <v>4703</v>
      </c>
      <c r="D1224" s="219" t="str">
        <f t="shared" si="19"/>
        <v>Software coding effort</v>
      </c>
      <c r="G1224" s="934" t="s">
        <v>2914</v>
      </c>
      <c r="H1224" s="934" t="s">
        <v>2918</v>
      </c>
      <c r="I1224" s="934" t="s">
        <v>2918</v>
      </c>
      <c r="J1224" s="934" t="s">
        <v>2918</v>
      </c>
      <c r="K1224" s="934" t="s">
        <v>2918</v>
      </c>
      <c r="L1224" s="934" t="s">
        <v>2918</v>
      </c>
      <c r="M1224" s="934" t="s">
        <v>2918</v>
      </c>
      <c r="N1224" s="934" t="s">
        <v>2918</v>
      </c>
      <c r="O1224" s="934" t="s">
        <v>2918</v>
      </c>
      <c r="P1224" s="934" t="s">
        <v>2918</v>
      </c>
    </row>
    <row r="1225" spans="1:16" outlineLevel="1">
      <c r="A1225" s="213" t="s">
        <v>1863</v>
      </c>
      <c r="C1225" s="644" t="s">
        <v>4703</v>
      </c>
      <c r="D1225" s="219" t="str">
        <f t="shared" si="19"/>
        <v>Software unit tests effort</v>
      </c>
      <c r="G1225" s="934" t="s">
        <v>2915</v>
      </c>
      <c r="H1225" s="934" t="s">
        <v>2919</v>
      </c>
      <c r="I1225" s="934" t="s">
        <v>2919</v>
      </c>
      <c r="J1225" s="934" t="s">
        <v>2919</v>
      </c>
      <c r="K1225" s="934" t="s">
        <v>2919</v>
      </c>
      <c r="L1225" s="934" t="s">
        <v>2919</v>
      </c>
      <c r="M1225" s="934" t="s">
        <v>2919</v>
      </c>
      <c r="N1225" s="934" t="s">
        <v>2919</v>
      </c>
      <c r="O1225" s="934" t="s">
        <v>2919</v>
      </c>
      <c r="P1225" s="934" t="s">
        <v>2919</v>
      </c>
    </row>
    <row r="1226" spans="1:16" outlineLevel="1">
      <c r="A1226" s="213" t="s">
        <v>1863</v>
      </c>
      <c r="C1226" s="644" t="s">
        <v>4703</v>
      </c>
      <c r="D1226" s="219" t="str">
        <f t="shared" si="19"/>
        <v>Software integration effort</v>
      </c>
      <c r="G1226" s="934" t="s">
        <v>2916</v>
      </c>
      <c r="H1226" s="934" t="s">
        <v>2920</v>
      </c>
      <c r="I1226" s="934" t="s">
        <v>2920</v>
      </c>
      <c r="J1226" s="934" t="s">
        <v>2920</v>
      </c>
      <c r="K1226" s="934" t="s">
        <v>2920</v>
      </c>
      <c r="L1226" s="934" t="s">
        <v>2920</v>
      </c>
      <c r="M1226" s="934" t="s">
        <v>2920</v>
      </c>
      <c r="N1226" s="934" t="s">
        <v>2920</v>
      </c>
      <c r="O1226" s="934" t="s">
        <v>2920</v>
      </c>
      <c r="P1226" s="934" t="s">
        <v>2920</v>
      </c>
    </row>
    <row r="1227" spans="1:16" outlineLevel="1">
      <c r="A1227" s="213" t="s">
        <v>1863</v>
      </c>
      <c r="C1227" s="644" t="s">
        <v>4703</v>
      </c>
      <c r="D1227" s="219" t="str">
        <f t="shared" si="19"/>
        <v>Software functional validation effort</v>
      </c>
      <c r="G1227" s="934" t="s">
        <v>2917</v>
      </c>
      <c r="H1227" s="934" t="s">
        <v>2921</v>
      </c>
      <c r="I1227" s="934" t="s">
        <v>2921</v>
      </c>
      <c r="J1227" s="934" t="s">
        <v>2921</v>
      </c>
      <c r="K1227" s="934" t="s">
        <v>2921</v>
      </c>
      <c r="L1227" s="934" t="s">
        <v>2921</v>
      </c>
      <c r="M1227" s="934" t="s">
        <v>2921</v>
      </c>
      <c r="N1227" s="934" t="s">
        <v>2921</v>
      </c>
      <c r="O1227" s="934" t="s">
        <v>2921</v>
      </c>
      <c r="P1227" s="934" t="s">
        <v>2921</v>
      </c>
    </row>
    <row r="1228" spans="1:16" outlineLevel="1">
      <c r="A1228" s="213" t="s">
        <v>1863</v>
      </c>
      <c r="C1228" s="644" t="s">
        <v>4703</v>
      </c>
      <c r="D1228" s="219" t="str">
        <f t="shared" si="19"/>
        <v>TOTAL</v>
      </c>
      <c r="G1228" s="934" t="s">
        <v>656</v>
      </c>
      <c r="H1228" s="934" t="s">
        <v>4539</v>
      </c>
      <c r="I1228" s="934" t="s">
        <v>4539</v>
      </c>
      <c r="J1228" s="934" t="s">
        <v>4539</v>
      </c>
      <c r="K1228" s="934" t="s">
        <v>4539</v>
      </c>
      <c r="L1228" s="934" t="s">
        <v>4539</v>
      </c>
      <c r="M1228" s="934" t="s">
        <v>4539</v>
      </c>
      <c r="N1228" s="934" t="s">
        <v>4539</v>
      </c>
      <c r="O1228" s="934" t="s">
        <v>4539</v>
      </c>
      <c r="P1228" s="934" t="s">
        <v>4539</v>
      </c>
    </row>
    <row r="1229" spans="1:16" outlineLevel="1">
      <c r="A1229" s="213" t="s">
        <v>1863</v>
      </c>
      <c r="C1229" s="644" t="s">
        <v>4703</v>
      </c>
      <c r="D1229" s="219" t="str">
        <f t="shared" si="19"/>
        <v>Daily rate</v>
      </c>
      <c r="G1229" s="934" t="s">
        <v>2924</v>
      </c>
      <c r="H1229" s="934" t="s">
        <v>2925</v>
      </c>
      <c r="I1229" s="934" t="s">
        <v>2925</v>
      </c>
      <c r="J1229" s="934" t="s">
        <v>2925</v>
      </c>
      <c r="K1229" s="934" t="s">
        <v>2925</v>
      </c>
      <c r="L1229" s="934" t="s">
        <v>2925</v>
      </c>
      <c r="M1229" s="934" t="s">
        <v>2925</v>
      </c>
      <c r="N1229" s="934" t="s">
        <v>2925</v>
      </c>
      <c r="O1229" s="934" t="s">
        <v>2925</v>
      </c>
      <c r="P1229" s="934" t="s">
        <v>2925</v>
      </c>
    </row>
    <row r="1230" spans="1:16" outlineLevel="1">
      <c r="A1230" s="213" t="s">
        <v>1863</v>
      </c>
      <c r="C1230" s="644" t="s">
        <v>4703</v>
      </c>
      <c r="D1230" s="219" t="str">
        <f t="shared" si="19"/>
        <v>Estimated code size in kiloBytes</v>
      </c>
      <c r="G1230" s="935" t="s">
        <v>2926</v>
      </c>
      <c r="H1230" s="935" t="s">
        <v>1363</v>
      </c>
      <c r="I1230" s="935" t="s">
        <v>1363</v>
      </c>
      <c r="J1230" s="935" t="s">
        <v>1363</v>
      </c>
      <c r="K1230" s="935" t="s">
        <v>1363</v>
      </c>
      <c r="L1230" s="935" t="s">
        <v>1363</v>
      </c>
      <c r="M1230" s="935" t="s">
        <v>1363</v>
      </c>
      <c r="N1230" s="935" t="s">
        <v>1363</v>
      </c>
      <c r="O1230" s="935" t="s">
        <v>1363</v>
      </c>
      <c r="P1230" s="935" t="s">
        <v>1363</v>
      </c>
    </row>
    <row r="1231" spans="1:16" outlineLevel="1">
      <c r="A1231" s="213" t="s">
        <v>1863</v>
      </c>
      <c r="C1231" s="644" t="s">
        <v>4703</v>
      </c>
      <c r="D1231" s="219" t="str">
        <f t="shared" si="19"/>
        <v>Example</v>
      </c>
      <c r="G1231" s="935" t="s">
        <v>1364</v>
      </c>
      <c r="H1231" s="935" t="s">
        <v>1365</v>
      </c>
      <c r="I1231" s="935" t="s">
        <v>1365</v>
      </c>
      <c r="J1231" s="935" t="s">
        <v>1365</v>
      </c>
      <c r="K1231" s="935" t="s">
        <v>1365</v>
      </c>
      <c r="L1231" s="935" t="s">
        <v>1365</v>
      </c>
      <c r="M1231" s="935" t="s">
        <v>1365</v>
      </c>
      <c r="N1231" s="935" t="s">
        <v>1365</v>
      </c>
      <c r="O1231" s="935" t="s">
        <v>1365</v>
      </c>
      <c r="P1231" s="935" t="s">
        <v>1365</v>
      </c>
    </row>
    <row r="1232" spans="1:16" outlineLevel="1">
      <c r="A1232" s="213" t="s">
        <v>1863</v>
      </c>
      <c r="C1232" s="644" t="s">
        <v>4703</v>
      </c>
      <c r="D1232" s="219" t="str">
        <f t="shared" si="19"/>
        <v>Function 0</v>
      </c>
      <c r="G1232" s="935" t="s">
        <v>1366</v>
      </c>
      <c r="H1232" s="935" t="s">
        <v>1367</v>
      </c>
      <c r="I1232" s="935" t="s">
        <v>1367</v>
      </c>
      <c r="J1232" s="935" t="s">
        <v>1367</v>
      </c>
      <c r="K1232" s="935" t="s">
        <v>1367</v>
      </c>
      <c r="L1232" s="935" t="s">
        <v>1367</v>
      </c>
      <c r="M1232" s="935" t="s">
        <v>1367</v>
      </c>
      <c r="N1232" s="935" t="s">
        <v>1367</v>
      </c>
      <c r="O1232" s="935" t="s">
        <v>1367</v>
      </c>
      <c r="P1232" s="935" t="s">
        <v>1367</v>
      </c>
    </row>
    <row r="1233" spans="1:16" ht="15" outlineLevel="1">
      <c r="A1233" s="213" t="s">
        <v>1863</v>
      </c>
      <c r="C1233" s="644" t="s">
        <v>4703</v>
      </c>
      <c r="D1233" s="219" t="str">
        <f t="shared" si="19"/>
        <v>Subfonction 1</v>
      </c>
      <c r="G1233" s="367" t="s">
        <v>1368</v>
      </c>
      <c r="H1233" s="367" t="s">
        <v>1369</v>
      </c>
      <c r="I1233" s="367" t="s">
        <v>1369</v>
      </c>
      <c r="J1233" s="367" t="s">
        <v>1369</v>
      </c>
      <c r="K1233" s="367" t="s">
        <v>1369</v>
      </c>
      <c r="L1233" s="367" t="s">
        <v>1369</v>
      </c>
      <c r="M1233" s="367" t="s">
        <v>1369</v>
      </c>
      <c r="N1233" s="367" t="s">
        <v>1369</v>
      </c>
      <c r="O1233" s="367" t="s">
        <v>1369</v>
      </c>
      <c r="P1233" s="367" t="s">
        <v>1369</v>
      </c>
    </row>
    <row r="1234" spans="1:16" ht="15" outlineLevel="1">
      <c r="A1234" s="213" t="s">
        <v>1863</v>
      </c>
      <c r="C1234" s="644" t="s">
        <v>4703</v>
      </c>
      <c r="D1234" s="219" t="str">
        <f t="shared" si="19"/>
        <v>Subfonction 2</v>
      </c>
      <c r="G1234" s="367" t="s">
        <v>514</v>
      </c>
      <c r="H1234" s="367" t="s">
        <v>1370</v>
      </c>
      <c r="I1234" s="367" t="s">
        <v>1370</v>
      </c>
      <c r="J1234" s="367" t="s">
        <v>1370</v>
      </c>
      <c r="K1234" s="367" t="s">
        <v>1370</v>
      </c>
      <c r="L1234" s="367" t="s">
        <v>1370</v>
      </c>
      <c r="M1234" s="367" t="s">
        <v>1370</v>
      </c>
      <c r="N1234" s="367" t="s">
        <v>1370</v>
      </c>
      <c r="O1234" s="367" t="s">
        <v>1370</v>
      </c>
      <c r="P1234" s="367" t="s">
        <v>1370</v>
      </c>
    </row>
    <row r="1235" spans="1:16" ht="15" outlineLevel="1">
      <c r="A1235" s="213" t="s">
        <v>1863</v>
      </c>
      <c r="C1235" s="644" t="s">
        <v>4703</v>
      </c>
      <c r="D1235" s="219" t="str">
        <f t="shared" si="19"/>
        <v>Subfonction 3</v>
      </c>
      <c r="G1235" s="367" t="s">
        <v>1371</v>
      </c>
      <c r="H1235" s="367" t="s">
        <v>1372</v>
      </c>
      <c r="I1235" s="367" t="s">
        <v>1372</v>
      </c>
      <c r="J1235" s="367" t="s">
        <v>1372</v>
      </c>
      <c r="K1235" s="367" t="s">
        <v>1372</v>
      </c>
      <c r="L1235" s="367" t="s">
        <v>1372</v>
      </c>
      <c r="M1235" s="367" t="s">
        <v>1372</v>
      </c>
      <c r="N1235" s="367" t="s">
        <v>1372</v>
      </c>
      <c r="O1235" s="367" t="s">
        <v>1372</v>
      </c>
      <c r="P1235" s="367" t="s">
        <v>1372</v>
      </c>
    </row>
    <row r="1236" spans="1:16" ht="15" outlineLevel="1">
      <c r="A1236" s="213" t="s">
        <v>1863</v>
      </c>
      <c r="C1236" s="644" t="s">
        <v>4703</v>
      </c>
      <c r="D1236" s="219" t="str">
        <f t="shared" si="19"/>
        <v>Yes</v>
      </c>
      <c r="G1236" s="367" t="s">
        <v>3449</v>
      </c>
      <c r="H1236" s="367" t="s">
        <v>2654</v>
      </c>
      <c r="I1236" s="367" t="s">
        <v>2654</v>
      </c>
      <c r="J1236" s="367" t="s">
        <v>2654</v>
      </c>
      <c r="K1236" s="367" t="s">
        <v>2654</v>
      </c>
      <c r="L1236" s="367" t="s">
        <v>2654</v>
      </c>
      <c r="M1236" s="367" t="s">
        <v>2654</v>
      </c>
      <c r="N1236" s="367" t="s">
        <v>2654</v>
      </c>
      <c r="O1236" s="367" t="s">
        <v>2654</v>
      </c>
      <c r="P1236" s="367" t="s">
        <v>2654</v>
      </c>
    </row>
    <row r="1237" spans="1:16" ht="15" outlineLevel="1">
      <c r="A1237" s="213" t="s">
        <v>1863</v>
      </c>
      <c r="C1237" s="644" t="s">
        <v>4703</v>
      </c>
      <c r="D1237" s="219" t="str">
        <f t="shared" si="19"/>
        <v>No</v>
      </c>
      <c r="G1237" s="367" t="s">
        <v>3450</v>
      </c>
      <c r="H1237" s="367" t="s">
        <v>2655</v>
      </c>
      <c r="I1237" s="367" t="s">
        <v>2655</v>
      </c>
      <c r="J1237" s="367" t="s">
        <v>2655</v>
      </c>
      <c r="K1237" s="367" t="s">
        <v>2655</v>
      </c>
      <c r="L1237" s="367" t="s">
        <v>2655</v>
      </c>
      <c r="M1237" s="367" t="s">
        <v>2655</v>
      </c>
      <c r="N1237" s="367" t="s">
        <v>2655</v>
      </c>
      <c r="O1237" s="367" t="s">
        <v>2655</v>
      </c>
      <c r="P1237" s="367" t="s">
        <v>2655</v>
      </c>
    </row>
    <row r="1238" spans="1:16" ht="15" outlineLevel="1">
      <c r="A1238" s="213" t="s">
        <v>1863</v>
      </c>
      <c r="C1238" s="644" t="s">
        <v>4703</v>
      </c>
      <c r="D1238" s="219" t="str">
        <f t="shared" si="19"/>
        <v>France</v>
      </c>
      <c r="G1238" s="367" t="s">
        <v>1373</v>
      </c>
      <c r="H1238" s="367" t="s">
        <v>1373</v>
      </c>
      <c r="I1238" s="367" t="s">
        <v>1373</v>
      </c>
      <c r="J1238" s="367" t="s">
        <v>1373</v>
      </c>
      <c r="K1238" s="367" t="s">
        <v>1373</v>
      </c>
      <c r="L1238" s="367" t="s">
        <v>1373</v>
      </c>
      <c r="M1238" s="367" t="s">
        <v>1373</v>
      </c>
      <c r="N1238" s="367" t="s">
        <v>1373</v>
      </c>
      <c r="O1238" s="367" t="s">
        <v>1373</v>
      </c>
      <c r="P1238" s="367" t="s">
        <v>1373</v>
      </c>
    </row>
    <row r="1239" spans="1:16" ht="15" outlineLevel="1">
      <c r="A1239" s="213" t="s">
        <v>1863</v>
      </c>
      <c r="C1239" s="644" t="s">
        <v>4703</v>
      </c>
      <c r="D1239" s="219" t="str">
        <f t="shared" si="19"/>
        <v>India</v>
      </c>
      <c r="G1239" s="367" t="s">
        <v>1374</v>
      </c>
      <c r="H1239" s="367" t="s">
        <v>1375</v>
      </c>
      <c r="I1239" s="367" t="s">
        <v>1375</v>
      </c>
      <c r="J1239" s="367" t="s">
        <v>1375</v>
      </c>
      <c r="K1239" s="367" t="s">
        <v>1375</v>
      </c>
      <c r="L1239" s="367" t="s">
        <v>1375</v>
      </c>
      <c r="M1239" s="367" t="s">
        <v>1375</v>
      </c>
      <c r="N1239" s="367" t="s">
        <v>1375</v>
      </c>
      <c r="O1239" s="367" t="s">
        <v>1375</v>
      </c>
      <c r="P1239" s="367" t="s">
        <v>1375</v>
      </c>
    </row>
    <row r="1240" spans="1:16" ht="15" outlineLevel="1">
      <c r="A1240" s="221"/>
      <c r="B1240" s="936"/>
      <c r="C1240" s="222"/>
      <c r="D1240" s="219">
        <f t="shared" si="19"/>
        <v>0</v>
      </c>
      <c r="E1240" s="222"/>
      <c r="F1240" s="222"/>
      <c r="G1240" s="937"/>
      <c r="H1240" s="937"/>
      <c r="I1240" s="937"/>
      <c r="J1240" s="937"/>
      <c r="K1240" s="937"/>
      <c r="L1240" s="937"/>
      <c r="M1240" s="937"/>
      <c r="N1240" s="937"/>
      <c r="O1240" s="937"/>
      <c r="P1240" s="937"/>
    </row>
    <row r="1241" spans="1:16" outlineLevel="1">
      <c r="A1241" s="216" t="s">
        <v>1376</v>
      </c>
      <c r="B1241" s="938"/>
      <c r="C1241" s="644" t="s">
        <v>4703</v>
      </c>
      <c r="D1241" s="219" t="str">
        <f t="shared" si="19"/>
        <v>E2 - TOOLINGS - APPROACH EXPENSES (amortized)</v>
      </c>
      <c r="E1241" s="225"/>
      <c r="F1241" s="225"/>
      <c r="G1241" s="215" t="s">
        <v>1377</v>
      </c>
      <c r="H1241" s="215" t="s">
        <v>490</v>
      </c>
      <c r="I1241" s="215" t="s">
        <v>490</v>
      </c>
      <c r="J1241" s="215" t="s">
        <v>490</v>
      </c>
      <c r="K1241" s="215" t="s">
        <v>490</v>
      </c>
      <c r="L1241" s="215" t="s">
        <v>490</v>
      </c>
      <c r="M1241" s="215" t="s">
        <v>490</v>
      </c>
      <c r="N1241" s="215" t="s">
        <v>490</v>
      </c>
      <c r="O1241" s="215" t="s">
        <v>490</v>
      </c>
      <c r="P1241" s="215" t="s">
        <v>6531</v>
      </c>
    </row>
    <row r="1242" spans="1:16" ht="15" outlineLevel="1">
      <c r="A1242" s="216" t="s">
        <v>1376</v>
      </c>
      <c r="B1242" s="212"/>
      <c r="C1242" s="644" t="s">
        <v>4703</v>
      </c>
      <c r="D1242" s="219" t="str">
        <f t="shared" si="19"/>
        <v>Toolings Catégory per complexity/dimensions for parts alone :</v>
      </c>
      <c r="G1242" s="939" t="s">
        <v>491</v>
      </c>
      <c r="H1242" s="939" t="s">
        <v>492</v>
      </c>
      <c r="I1242" s="939" t="s">
        <v>492</v>
      </c>
      <c r="J1242" s="939" t="s">
        <v>492</v>
      </c>
      <c r="K1242" s="939" t="s">
        <v>492</v>
      </c>
      <c r="L1242" s="939" t="s">
        <v>492</v>
      </c>
      <c r="M1242" s="939" t="s">
        <v>492</v>
      </c>
      <c r="N1242" s="939" t="s">
        <v>492</v>
      </c>
      <c r="O1242" s="939" t="s">
        <v>492</v>
      </c>
      <c r="P1242" s="939" t="s">
        <v>6532</v>
      </c>
    </row>
    <row r="1243" spans="1:16" outlineLevel="1">
      <c r="A1243" s="216" t="s">
        <v>1376</v>
      </c>
      <c r="B1243" s="212"/>
      <c r="C1243" s="644" t="s">
        <v>4703</v>
      </c>
      <c r="D1243" s="219" t="str">
        <f t="shared" si="19"/>
        <v>area &lt; 100 cm2</v>
      </c>
      <c r="G1243" s="940" t="s">
        <v>493</v>
      </c>
      <c r="H1243" s="940" t="s">
        <v>1903</v>
      </c>
      <c r="I1243" s="940" t="s">
        <v>1903</v>
      </c>
      <c r="J1243" s="940" t="s">
        <v>1903</v>
      </c>
      <c r="K1243" s="940" t="s">
        <v>1903</v>
      </c>
      <c r="L1243" s="940" t="s">
        <v>1903</v>
      </c>
      <c r="M1243" s="940" t="s">
        <v>1903</v>
      </c>
      <c r="N1243" s="940" t="s">
        <v>1903</v>
      </c>
      <c r="O1243" s="940" t="s">
        <v>1903</v>
      </c>
      <c r="P1243" s="940" t="s">
        <v>1903</v>
      </c>
    </row>
    <row r="1244" spans="1:16" outlineLevel="1">
      <c r="A1244" s="216" t="s">
        <v>1376</v>
      </c>
      <c r="B1244" s="212"/>
      <c r="C1244" s="644" t="s">
        <v>4703</v>
      </c>
      <c r="D1244" s="219" t="str">
        <f t="shared" si="19"/>
        <v xml:space="preserve"> 100 cm2 &lt;area&lt; 800 cm2</v>
      </c>
      <c r="G1244" s="940" t="s">
        <v>1904</v>
      </c>
      <c r="H1244" s="940" t="s">
        <v>1905</v>
      </c>
      <c r="I1244" s="940" t="s">
        <v>1905</v>
      </c>
      <c r="J1244" s="940" t="s">
        <v>1905</v>
      </c>
      <c r="K1244" s="940" t="s">
        <v>1905</v>
      </c>
      <c r="L1244" s="940" t="s">
        <v>1905</v>
      </c>
      <c r="M1244" s="940" t="s">
        <v>1905</v>
      </c>
      <c r="N1244" s="940" t="s">
        <v>1905</v>
      </c>
      <c r="O1244" s="940" t="s">
        <v>1905</v>
      </c>
      <c r="P1244" s="940" t="s">
        <v>1905</v>
      </c>
    </row>
    <row r="1245" spans="1:16" outlineLevel="1">
      <c r="A1245" s="216" t="s">
        <v>1376</v>
      </c>
      <c r="B1245" s="212"/>
      <c r="C1245" s="644" t="s">
        <v>4703</v>
      </c>
      <c r="D1245" s="219" t="str">
        <f t="shared" si="19"/>
        <v>area &gt; 800 cm2</v>
      </c>
      <c r="G1245" s="940" t="s">
        <v>1906</v>
      </c>
      <c r="H1245" s="940" t="s">
        <v>1907</v>
      </c>
      <c r="I1245" s="940" t="s">
        <v>1907</v>
      </c>
      <c r="J1245" s="940" t="s">
        <v>1907</v>
      </c>
      <c r="K1245" s="940" t="s">
        <v>1907</v>
      </c>
      <c r="L1245" s="940" t="s">
        <v>1907</v>
      </c>
      <c r="M1245" s="940" t="s">
        <v>1907</v>
      </c>
      <c r="N1245" s="940" t="s">
        <v>1907</v>
      </c>
      <c r="O1245" s="940" t="s">
        <v>1907</v>
      </c>
      <c r="P1245" s="940" t="s">
        <v>1907</v>
      </c>
    </row>
    <row r="1246" spans="1:16" s="222" customFormat="1" ht="15">
      <c r="A1246" s="216" t="s">
        <v>1376</v>
      </c>
      <c r="B1246" s="212"/>
      <c r="C1246" s="644" t="s">
        <v>4703</v>
      </c>
      <c r="D1246" s="219" t="str">
        <f t="shared" si="19"/>
        <v>small tooling</v>
      </c>
      <c r="E1246" s="213"/>
      <c r="F1246" s="213"/>
      <c r="G1246" s="933" t="s">
        <v>1908</v>
      </c>
      <c r="H1246" s="933" t="s">
        <v>1909</v>
      </c>
      <c r="I1246" s="933" t="s">
        <v>1909</v>
      </c>
      <c r="J1246" s="933" t="s">
        <v>1909</v>
      </c>
      <c r="K1246" s="933" t="s">
        <v>1909</v>
      </c>
      <c r="L1246" s="933" t="s">
        <v>1909</v>
      </c>
      <c r="M1246" s="933" t="s">
        <v>1909</v>
      </c>
      <c r="N1246" s="933" t="s">
        <v>1909</v>
      </c>
      <c r="O1246" s="933" t="s">
        <v>1909</v>
      </c>
      <c r="P1246" s="933" t="s">
        <v>6533</v>
      </c>
    </row>
    <row r="1247" spans="1:16" ht="15" outlineLevel="1">
      <c r="A1247" s="216" t="s">
        <v>1376</v>
      </c>
      <c r="B1247" s="212"/>
      <c r="C1247" s="644" t="s">
        <v>4703</v>
      </c>
      <c r="D1247" s="219" t="str">
        <f t="shared" si="19"/>
        <v>average tooling</v>
      </c>
      <c r="G1247" s="933" t="s">
        <v>1910</v>
      </c>
      <c r="H1247" s="933" t="s">
        <v>1911</v>
      </c>
      <c r="I1247" s="933" t="s">
        <v>1911</v>
      </c>
      <c r="J1247" s="933" t="s">
        <v>1911</v>
      </c>
      <c r="K1247" s="933" t="s">
        <v>1911</v>
      </c>
      <c r="L1247" s="933" t="s">
        <v>1911</v>
      </c>
      <c r="M1247" s="933" t="s">
        <v>1911</v>
      </c>
      <c r="N1247" s="933" t="s">
        <v>1911</v>
      </c>
      <c r="O1247" s="933" t="s">
        <v>1911</v>
      </c>
      <c r="P1247" s="933" t="s">
        <v>6534</v>
      </c>
    </row>
    <row r="1248" spans="1:16" ht="15" outlineLevel="1">
      <c r="A1248" s="216" t="s">
        <v>1376</v>
      </c>
      <c r="B1248" s="212"/>
      <c r="C1248" s="644" t="s">
        <v>4703</v>
      </c>
      <c r="D1248" s="219" t="str">
        <f t="shared" ref="D1248:D1287" si="20">INDEX(G1248:Q1248,,$F$2)</f>
        <v>big tooling</v>
      </c>
      <c r="G1248" s="941" t="s">
        <v>1912</v>
      </c>
      <c r="H1248" s="941" t="s">
        <v>1913</v>
      </c>
      <c r="I1248" s="941" t="s">
        <v>1913</v>
      </c>
      <c r="J1248" s="941" t="s">
        <v>1913</v>
      </c>
      <c r="K1248" s="941" t="s">
        <v>1913</v>
      </c>
      <c r="L1248" s="941" t="s">
        <v>1913</v>
      </c>
      <c r="M1248" s="941" t="s">
        <v>1913</v>
      </c>
      <c r="N1248" s="941" t="s">
        <v>1913</v>
      </c>
      <c r="O1248" s="941" t="s">
        <v>1913</v>
      </c>
      <c r="P1248" s="941" t="s">
        <v>6535</v>
      </c>
    </row>
    <row r="1249" spans="1:16" ht="15" outlineLevel="1">
      <c r="A1249" s="216" t="s">
        <v>1376</v>
      </c>
      <c r="B1249" s="212"/>
      <c r="C1249" s="644" t="s">
        <v>4703</v>
      </c>
      <c r="D1249" s="219" t="str">
        <f t="shared" si="20"/>
        <v>Tooling for aspect part</v>
      </c>
      <c r="G1249" s="942" t="s">
        <v>1914</v>
      </c>
      <c r="H1249" s="942" t="s">
        <v>1915</v>
      </c>
      <c r="I1249" s="942" t="s">
        <v>1915</v>
      </c>
      <c r="J1249" s="942" t="s">
        <v>1915</v>
      </c>
      <c r="K1249" s="942" t="s">
        <v>1915</v>
      </c>
      <c r="L1249" s="942" t="s">
        <v>1915</v>
      </c>
      <c r="M1249" s="942" t="s">
        <v>1915</v>
      </c>
      <c r="N1249" s="942" t="s">
        <v>1915</v>
      </c>
      <c r="O1249" s="942" t="s">
        <v>1915</v>
      </c>
      <c r="P1249" s="942" t="s">
        <v>1915</v>
      </c>
    </row>
    <row r="1250" spans="1:16" ht="15" outlineLevel="1">
      <c r="A1250" s="216" t="s">
        <v>1376</v>
      </c>
      <c r="B1250" s="212"/>
      <c r="C1250" s="644" t="s">
        <v>4703</v>
      </c>
      <c r="D1250" s="219" t="str">
        <f t="shared" si="20"/>
        <v>Tooling for structure parts</v>
      </c>
      <c r="G1250" s="942" t="s">
        <v>1916</v>
      </c>
      <c r="H1250" s="942" t="s">
        <v>1917</v>
      </c>
      <c r="I1250" s="942" t="s">
        <v>1917</v>
      </c>
      <c r="J1250" s="942" t="s">
        <v>1917</v>
      </c>
      <c r="K1250" s="942" t="s">
        <v>1917</v>
      </c>
      <c r="L1250" s="942" t="s">
        <v>1917</v>
      </c>
      <c r="M1250" s="942" t="s">
        <v>1917</v>
      </c>
      <c r="N1250" s="942" t="s">
        <v>1917</v>
      </c>
      <c r="O1250" s="942" t="s">
        <v>1917</v>
      </c>
      <c r="P1250" s="942" t="s">
        <v>6536</v>
      </c>
    </row>
    <row r="1251" spans="1:16" ht="15" outlineLevel="1">
      <c r="A1251" s="216" t="s">
        <v>1376</v>
      </c>
      <c r="B1251" s="212"/>
      <c r="C1251" s="644" t="s">
        <v>4703</v>
      </c>
      <c r="D1251" s="219" t="str">
        <f t="shared" si="20"/>
        <v>NB: the main dashboard structure part may be considered as belonging to category n°4</v>
      </c>
      <c r="G1251" s="943" t="s">
        <v>1918</v>
      </c>
      <c r="H1251" s="943" t="s">
        <v>1919</v>
      </c>
      <c r="I1251" s="943" t="s">
        <v>1919</v>
      </c>
      <c r="J1251" s="943" t="s">
        <v>1919</v>
      </c>
      <c r="K1251" s="943" t="s">
        <v>5582</v>
      </c>
      <c r="L1251" s="943" t="s">
        <v>1919</v>
      </c>
      <c r="M1251" s="943" t="s">
        <v>1919</v>
      </c>
      <c r="N1251" s="943" t="s">
        <v>1919</v>
      </c>
      <c r="O1251" s="943" t="s">
        <v>1919</v>
      </c>
      <c r="P1251" s="943" t="s">
        <v>6537</v>
      </c>
    </row>
    <row r="1252" spans="1:16" ht="15" outlineLevel="1">
      <c r="A1252" s="216" t="s">
        <v>1376</v>
      </c>
      <c r="B1252" s="212"/>
      <c r="C1252" s="644" t="s">
        <v>4703</v>
      </c>
      <c r="D1252" s="219" t="str">
        <f t="shared" si="20"/>
        <v>E.2.A. Tooling realization follow-up expenses for tooling maker (Manufacturer's tooling technician)</v>
      </c>
      <c r="G1252" s="944" t="s">
        <v>1920</v>
      </c>
      <c r="H1252" s="944" t="s">
        <v>1921</v>
      </c>
      <c r="I1252" s="944" t="s">
        <v>1921</v>
      </c>
      <c r="J1252" s="944" t="s">
        <v>1921</v>
      </c>
      <c r="K1252" s="944" t="s">
        <v>1921</v>
      </c>
      <c r="L1252" s="944" t="s">
        <v>1921</v>
      </c>
      <c r="M1252" s="944" t="s">
        <v>1921</v>
      </c>
      <c r="N1252" s="944" t="s">
        <v>1921</v>
      </c>
      <c r="O1252" s="944" t="s">
        <v>1921</v>
      </c>
      <c r="P1252" s="944" t="s">
        <v>6538</v>
      </c>
    </row>
    <row r="1253" spans="1:16" ht="15" outlineLevel="1">
      <c r="A1253" s="216" t="s">
        <v>1376</v>
      </c>
      <c r="B1253" s="212"/>
      <c r="C1253" s="644" t="s">
        <v>4703</v>
      </c>
      <c r="D1253" s="219" t="str">
        <f t="shared" si="20"/>
        <v>Tooling category</v>
      </c>
      <c r="G1253" s="380" t="s">
        <v>1922</v>
      </c>
      <c r="H1253" s="380" t="s">
        <v>1923</v>
      </c>
      <c r="I1253" s="380" t="s">
        <v>1923</v>
      </c>
      <c r="J1253" s="380" t="s">
        <v>1923</v>
      </c>
      <c r="K1253" s="380" t="s">
        <v>1923</v>
      </c>
      <c r="L1253" s="380" t="s">
        <v>1923</v>
      </c>
      <c r="M1253" s="380" t="s">
        <v>1923</v>
      </c>
      <c r="N1253" s="380" t="s">
        <v>1923</v>
      </c>
      <c r="O1253" s="380" t="s">
        <v>1923</v>
      </c>
      <c r="P1253" s="380" t="s">
        <v>6539</v>
      </c>
    </row>
    <row r="1254" spans="1:16" ht="15" outlineLevel="1">
      <c r="A1254" s="216" t="s">
        <v>1376</v>
      </c>
      <c r="B1254" s="212"/>
      <c r="C1254" s="644" t="s">
        <v>4703</v>
      </c>
      <c r="D1254" s="219" t="str">
        <f t="shared" si="20"/>
        <v>Number of tools</v>
      </c>
      <c r="G1254" s="945" t="s">
        <v>1924</v>
      </c>
      <c r="H1254" s="945" t="s">
        <v>1630</v>
      </c>
      <c r="I1254" s="945" t="s">
        <v>1630</v>
      </c>
      <c r="J1254" s="945" t="s">
        <v>1630</v>
      </c>
      <c r="K1254" s="945" t="s">
        <v>1630</v>
      </c>
      <c r="L1254" s="945" t="s">
        <v>1630</v>
      </c>
      <c r="M1254" s="945" t="s">
        <v>1630</v>
      </c>
      <c r="N1254" s="945" t="s">
        <v>1630</v>
      </c>
      <c r="O1254" s="945" t="s">
        <v>1630</v>
      </c>
      <c r="P1254" s="945" t="s">
        <v>6540</v>
      </c>
    </row>
    <row r="1255" spans="1:16" ht="15" outlineLevel="1">
      <c r="A1255" s="216" t="s">
        <v>1376</v>
      </c>
      <c r="B1255" s="212"/>
      <c r="C1255" s="644" t="s">
        <v>4703</v>
      </c>
      <c r="D1255" s="219" t="str">
        <f t="shared" si="20"/>
        <v>Number of hours</v>
      </c>
      <c r="G1255" s="945" t="s">
        <v>3177</v>
      </c>
      <c r="H1255" s="945" t="s">
        <v>3178</v>
      </c>
      <c r="I1255" s="945" t="s">
        <v>3178</v>
      </c>
      <c r="J1255" s="945" t="s">
        <v>3178</v>
      </c>
      <c r="K1255" s="945" t="s">
        <v>3178</v>
      </c>
      <c r="L1255" s="945" t="s">
        <v>3178</v>
      </c>
      <c r="M1255" s="945" t="s">
        <v>3178</v>
      </c>
      <c r="N1255" s="945" t="s">
        <v>3178</v>
      </c>
      <c r="O1255" s="945" t="s">
        <v>3178</v>
      </c>
      <c r="P1255" s="945" t="s">
        <v>6541</v>
      </c>
    </row>
    <row r="1256" spans="1:16" ht="15" outlineLevel="1">
      <c r="A1256" s="216" t="s">
        <v>1376</v>
      </c>
      <c r="B1256" s="212"/>
      <c r="C1256" s="644" t="s">
        <v>4703</v>
      </c>
      <c r="D1256" s="219" t="str">
        <f t="shared" si="20"/>
        <v>Hourly rate</v>
      </c>
      <c r="G1256" s="945" t="s">
        <v>3179</v>
      </c>
      <c r="H1256" s="945" t="s">
        <v>3180</v>
      </c>
      <c r="I1256" s="945" t="s">
        <v>3180</v>
      </c>
      <c r="J1256" s="945" t="s">
        <v>3180</v>
      </c>
      <c r="K1256" s="945" t="s">
        <v>3180</v>
      </c>
      <c r="L1256" s="945" t="s">
        <v>3180</v>
      </c>
      <c r="M1256" s="945" t="s">
        <v>3180</v>
      </c>
      <c r="N1256" s="945" t="s">
        <v>3180</v>
      </c>
      <c r="O1256" s="945" t="s">
        <v>3180</v>
      </c>
      <c r="P1256" s="945" t="s">
        <v>6542</v>
      </c>
    </row>
    <row r="1257" spans="1:16" ht="15" outlineLevel="1">
      <c r="A1257" s="216" t="s">
        <v>1376</v>
      </c>
      <c r="B1257" s="212"/>
      <c r="C1257" s="644" t="s">
        <v>4703</v>
      </c>
      <c r="D1257" s="219" t="str">
        <f t="shared" si="20"/>
        <v>Currency</v>
      </c>
      <c r="G1257" s="945" t="s">
        <v>1987</v>
      </c>
      <c r="H1257" s="945" t="s">
        <v>2480</v>
      </c>
      <c r="I1257" s="945" t="s">
        <v>2480</v>
      </c>
      <c r="J1257" s="945" t="s">
        <v>2480</v>
      </c>
      <c r="K1257" s="945" t="s">
        <v>2480</v>
      </c>
      <c r="L1257" s="945" t="s">
        <v>2480</v>
      </c>
      <c r="M1257" s="945" t="s">
        <v>2480</v>
      </c>
      <c r="N1257" s="945" t="s">
        <v>2480</v>
      </c>
      <c r="O1257" s="945" t="s">
        <v>2480</v>
      </c>
      <c r="P1257" s="945" t="s">
        <v>6412</v>
      </c>
    </row>
    <row r="1258" spans="1:16" outlineLevel="1">
      <c r="A1258" s="216" t="s">
        <v>1376</v>
      </c>
      <c r="B1258" s="212"/>
      <c r="C1258" s="644" t="s">
        <v>4703</v>
      </c>
      <c r="D1258" s="219" t="str">
        <f t="shared" si="20"/>
        <v>level of experience (T1 =&gt; T4 / I1 =&gt; I4)</v>
      </c>
      <c r="G1258" s="946" t="s">
        <v>1069</v>
      </c>
      <c r="H1258" s="946" t="s">
        <v>4800</v>
      </c>
      <c r="I1258" s="946" t="s">
        <v>4800</v>
      </c>
      <c r="J1258" s="946" t="s">
        <v>4800</v>
      </c>
      <c r="K1258" s="946" t="s">
        <v>4800</v>
      </c>
      <c r="L1258" s="946" t="s">
        <v>4800</v>
      </c>
      <c r="M1258" s="946" t="s">
        <v>4800</v>
      </c>
      <c r="N1258" s="946" t="s">
        <v>4800</v>
      </c>
      <c r="O1258" s="946" t="s">
        <v>4800</v>
      </c>
      <c r="P1258" s="946" t="s">
        <v>6543</v>
      </c>
    </row>
    <row r="1259" spans="1:16" ht="15" outlineLevel="1">
      <c r="A1259" s="216" t="s">
        <v>1376</v>
      </c>
      <c r="B1259" s="212"/>
      <c r="C1259" s="644" t="s">
        <v>4703</v>
      </c>
      <c r="D1259" s="219" t="str">
        <f t="shared" si="20"/>
        <v>Moving costs (currency)</v>
      </c>
      <c r="G1259" s="945" t="s">
        <v>3181</v>
      </c>
      <c r="H1259" s="945" t="s">
        <v>3182</v>
      </c>
      <c r="I1259" s="945" t="s">
        <v>3182</v>
      </c>
      <c r="J1259" s="945" t="s">
        <v>3182</v>
      </c>
      <c r="K1259" s="945" t="s">
        <v>3182</v>
      </c>
      <c r="L1259" s="945" t="s">
        <v>3182</v>
      </c>
      <c r="M1259" s="945" t="s">
        <v>3182</v>
      </c>
      <c r="N1259" s="945" t="s">
        <v>3182</v>
      </c>
      <c r="O1259" s="945" t="s">
        <v>3182</v>
      </c>
      <c r="P1259" s="945" t="s">
        <v>6544</v>
      </c>
    </row>
    <row r="1260" spans="1:16" ht="15" outlineLevel="1">
      <c r="A1260" s="733" t="s">
        <v>1376</v>
      </c>
      <c r="B1260" s="938"/>
      <c r="C1260" s="1645" t="s">
        <v>4703</v>
      </c>
      <c r="D1260" s="219" t="str">
        <f t="shared" si="20"/>
        <v>Total</v>
      </c>
      <c r="E1260" s="225"/>
      <c r="F1260" s="225"/>
      <c r="G1260" s="945" t="s">
        <v>3183</v>
      </c>
      <c r="H1260" s="945" t="s">
        <v>656</v>
      </c>
      <c r="I1260" s="945" t="s">
        <v>656</v>
      </c>
      <c r="J1260" s="945" t="s">
        <v>656</v>
      </c>
      <c r="K1260" s="945" t="s">
        <v>656</v>
      </c>
      <c r="L1260" s="945" t="s">
        <v>656</v>
      </c>
      <c r="M1260" s="945" t="s">
        <v>656</v>
      </c>
      <c r="N1260" s="945" t="s">
        <v>656</v>
      </c>
      <c r="O1260" s="945" t="s">
        <v>656</v>
      </c>
      <c r="P1260" s="945" t="s">
        <v>656</v>
      </c>
    </row>
    <row r="1261" spans="1:16" ht="15" outlineLevel="1">
      <c r="A1261" s="216" t="s">
        <v>1376</v>
      </c>
      <c r="B1261" s="212"/>
      <c r="C1261" s="644" t="s">
        <v>4703</v>
      </c>
      <c r="D1261" s="219" t="str">
        <f t="shared" si="20"/>
        <v>Raw parts</v>
      </c>
      <c r="G1261" s="945" t="s">
        <v>3184</v>
      </c>
      <c r="H1261" s="945" t="s">
        <v>3185</v>
      </c>
      <c r="I1261" s="945" t="s">
        <v>3185</v>
      </c>
      <c r="J1261" s="945" t="s">
        <v>3185</v>
      </c>
      <c r="K1261" s="945" t="s">
        <v>3185</v>
      </c>
      <c r="L1261" s="945" t="s">
        <v>3185</v>
      </c>
      <c r="M1261" s="945" t="s">
        <v>3185</v>
      </c>
      <c r="N1261" s="945" t="s">
        <v>3185</v>
      </c>
      <c r="O1261" s="945" t="s">
        <v>3185</v>
      </c>
      <c r="P1261" s="945" t="s">
        <v>6545</v>
      </c>
    </row>
    <row r="1262" spans="1:16" ht="15" outlineLevel="1">
      <c r="A1262" s="216" t="s">
        <v>1376</v>
      </c>
      <c r="B1262" s="212"/>
      <c r="C1262" s="644" t="s">
        <v>4703</v>
      </c>
      <c r="D1262" s="219" t="str">
        <f t="shared" si="20"/>
        <v>Chercking ressources</v>
      </c>
      <c r="G1262" s="380" t="s">
        <v>3186</v>
      </c>
      <c r="H1262" s="380" t="s">
        <v>3187</v>
      </c>
      <c r="I1262" s="380" t="s">
        <v>3187</v>
      </c>
      <c r="J1262" s="380" t="s">
        <v>3187</v>
      </c>
      <c r="K1262" s="380" t="s">
        <v>3187</v>
      </c>
      <c r="L1262" s="380" t="s">
        <v>3187</v>
      </c>
      <c r="M1262" s="380" t="s">
        <v>3187</v>
      </c>
      <c r="N1262" s="380" t="s">
        <v>3187</v>
      </c>
      <c r="O1262" s="380" t="s">
        <v>3187</v>
      </c>
      <c r="P1262" s="380" t="s">
        <v>6546</v>
      </c>
    </row>
    <row r="1263" spans="1:16" ht="15" outlineLevel="1">
      <c r="A1263" s="216" t="s">
        <v>1376</v>
      </c>
      <c r="B1263" s="212"/>
      <c r="C1263" s="644" t="s">
        <v>4703</v>
      </c>
      <c r="D1263" s="219" t="str">
        <f t="shared" si="20"/>
        <v>Assembly ressources</v>
      </c>
      <c r="G1263" s="380" t="s">
        <v>3188</v>
      </c>
      <c r="H1263" s="380" t="s">
        <v>3189</v>
      </c>
      <c r="I1263" s="380" t="s">
        <v>3189</v>
      </c>
      <c r="J1263" s="380" t="s">
        <v>3189</v>
      </c>
      <c r="K1263" s="380" t="s">
        <v>3189</v>
      </c>
      <c r="L1263" s="380" t="s">
        <v>3189</v>
      </c>
      <c r="M1263" s="380" t="s">
        <v>3189</v>
      </c>
      <c r="N1263" s="380" t="s">
        <v>3189</v>
      </c>
      <c r="O1263" s="380" t="s">
        <v>3189</v>
      </c>
      <c r="P1263" s="380" t="s">
        <v>6547</v>
      </c>
    </row>
    <row r="1264" spans="1:16" ht="15" outlineLevel="1">
      <c r="A1264" s="216" t="s">
        <v>1376</v>
      </c>
      <c r="B1264" s="212"/>
      <c r="C1264" s="644" t="s">
        <v>4703</v>
      </c>
      <c r="D1264" s="219" t="str">
        <f t="shared" si="20"/>
        <v>Welding ressources</v>
      </c>
      <c r="G1264" s="380" t="s">
        <v>3190</v>
      </c>
      <c r="H1264" s="380" t="s">
        <v>3191</v>
      </c>
      <c r="I1264" s="380" t="s">
        <v>3191</v>
      </c>
      <c r="J1264" s="380" t="s">
        <v>3191</v>
      </c>
      <c r="K1264" s="380" t="s">
        <v>3191</v>
      </c>
      <c r="L1264" s="380" t="s">
        <v>3191</v>
      </c>
      <c r="M1264" s="380" t="s">
        <v>3191</v>
      </c>
      <c r="N1264" s="380" t="s">
        <v>3191</v>
      </c>
      <c r="O1264" s="380" t="s">
        <v>3191</v>
      </c>
      <c r="P1264" s="380" t="s">
        <v>6548</v>
      </c>
    </row>
    <row r="1265" spans="1:16" ht="15" outlineLevel="1">
      <c r="A1265" s="216" t="s">
        <v>1376</v>
      </c>
      <c r="B1265" s="212"/>
      <c r="C1265" s="644" t="s">
        <v>4703</v>
      </c>
      <c r="D1265" s="219" t="str">
        <f t="shared" si="20"/>
        <v>E.2.B Other expenses</v>
      </c>
      <c r="G1265" s="945" t="s">
        <v>3192</v>
      </c>
      <c r="H1265" s="945" t="s">
        <v>3193</v>
      </c>
      <c r="I1265" s="945" t="s">
        <v>3193</v>
      </c>
      <c r="J1265" s="945" t="s">
        <v>3193</v>
      </c>
      <c r="K1265" s="945" t="s">
        <v>3193</v>
      </c>
      <c r="L1265" s="945" t="s">
        <v>3193</v>
      </c>
      <c r="M1265" s="945" t="s">
        <v>3193</v>
      </c>
      <c r="N1265" s="945" t="s">
        <v>3193</v>
      </c>
      <c r="O1265" s="945" t="s">
        <v>3193</v>
      </c>
      <c r="P1265" s="945" t="s">
        <v>6549</v>
      </c>
    </row>
    <row r="1266" spans="1:16" ht="15" outlineLevel="1">
      <c r="A1266" s="216" t="s">
        <v>1376</v>
      </c>
      <c r="B1266" s="212"/>
      <c r="C1266" s="644" t="s">
        <v>4703</v>
      </c>
      <c r="D1266" s="219" t="str">
        <f t="shared" si="20"/>
        <v>Nature of expenses</v>
      </c>
      <c r="G1266" s="380" t="s">
        <v>3194</v>
      </c>
      <c r="H1266" s="380" t="s">
        <v>2881</v>
      </c>
      <c r="I1266" s="380" t="s">
        <v>2881</v>
      </c>
      <c r="J1266" s="380" t="s">
        <v>2881</v>
      </c>
      <c r="K1266" s="380" t="s">
        <v>2881</v>
      </c>
      <c r="L1266" s="380" t="s">
        <v>2881</v>
      </c>
      <c r="M1266" s="380" t="s">
        <v>2881</v>
      </c>
      <c r="N1266" s="380" t="s">
        <v>2881</v>
      </c>
      <c r="O1266" s="380" t="s">
        <v>2881</v>
      </c>
      <c r="P1266" s="380" t="s">
        <v>6550</v>
      </c>
    </row>
    <row r="1267" spans="1:16" ht="15" outlineLevel="1">
      <c r="A1267" s="216" t="s">
        <v>1376</v>
      </c>
      <c r="B1267" s="212"/>
      <c r="C1267" s="644" t="s">
        <v>4703</v>
      </c>
      <c r="D1267" s="219" t="str">
        <f t="shared" si="20"/>
        <v>Tooling(s) concerned</v>
      </c>
      <c r="G1267" s="380" t="s">
        <v>3195</v>
      </c>
      <c r="H1267" s="380" t="s">
        <v>3196</v>
      </c>
      <c r="I1267" s="380" t="s">
        <v>3196</v>
      </c>
      <c r="J1267" s="380" t="s">
        <v>3196</v>
      </c>
      <c r="K1267" s="380" t="s">
        <v>3196</v>
      </c>
      <c r="L1267" s="380" t="s">
        <v>3196</v>
      </c>
      <c r="M1267" s="380" t="s">
        <v>3196</v>
      </c>
      <c r="N1267" s="380" t="s">
        <v>3196</v>
      </c>
      <c r="O1267" s="380" t="s">
        <v>3196</v>
      </c>
      <c r="P1267" s="380" t="s">
        <v>6551</v>
      </c>
    </row>
    <row r="1268" spans="1:16" ht="15" outlineLevel="1">
      <c r="A1268" s="216" t="s">
        <v>1376</v>
      </c>
      <c r="B1268" s="212"/>
      <c r="C1268" s="644" t="s">
        <v>4703</v>
      </c>
      <c r="D1268" s="219" t="str">
        <f t="shared" si="20"/>
        <v>Amounts / % of vendor tooling amount (paid cash)</v>
      </c>
      <c r="G1268" s="945" t="s">
        <v>1404</v>
      </c>
      <c r="H1268" s="945" t="s">
        <v>1405</v>
      </c>
      <c r="I1268" s="945" t="s">
        <v>1405</v>
      </c>
      <c r="J1268" s="945" t="s">
        <v>1405</v>
      </c>
      <c r="K1268" s="945" t="s">
        <v>1405</v>
      </c>
      <c r="L1268" s="945" t="s">
        <v>1405</v>
      </c>
      <c r="M1268" s="945" t="s">
        <v>1405</v>
      </c>
      <c r="N1268" s="945" t="s">
        <v>1405</v>
      </c>
      <c r="O1268" s="945" t="s">
        <v>1405</v>
      </c>
      <c r="P1268" s="945" t="s">
        <v>6552</v>
      </c>
    </row>
    <row r="1269" spans="1:16" ht="15" outlineLevel="1">
      <c r="A1269" s="216" t="s">
        <v>1376</v>
      </c>
      <c r="B1269" s="212"/>
      <c r="C1269" s="644" t="s">
        <v>4703</v>
      </c>
      <c r="D1269" s="219" t="str">
        <f t="shared" si="20"/>
        <v>TOTAL</v>
      </c>
      <c r="G1269" s="945" t="s">
        <v>656</v>
      </c>
      <c r="H1269" s="945" t="s">
        <v>4539</v>
      </c>
      <c r="I1269" s="945" t="s">
        <v>4539</v>
      </c>
      <c r="J1269" s="945" t="s">
        <v>4539</v>
      </c>
      <c r="K1269" s="945" t="s">
        <v>4539</v>
      </c>
      <c r="L1269" s="945" t="s">
        <v>4539</v>
      </c>
      <c r="M1269" s="945" t="s">
        <v>4539</v>
      </c>
      <c r="N1269" s="945" t="s">
        <v>4539</v>
      </c>
      <c r="O1269" s="945" t="s">
        <v>4539</v>
      </c>
      <c r="P1269" s="945" t="s">
        <v>4539</v>
      </c>
    </row>
    <row r="1270" spans="1:16" ht="15" outlineLevel="1">
      <c r="A1270" s="216" t="s">
        <v>1376</v>
      </c>
      <c r="B1270" s="212"/>
      <c r="C1270" s="644" t="s">
        <v>4703</v>
      </c>
      <c r="D1270" s="219" t="str">
        <f t="shared" si="20"/>
        <v>TOTAL TOOLINGS - APPROACH EXPENSES</v>
      </c>
      <c r="G1270" s="380" t="s">
        <v>1406</v>
      </c>
      <c r="H1270" s="380" t="s">
        <v>1407</v>
      </c>
      <c r="I1270" s="380" t="s">
        <v>1407</v>
      </c>
      <c r="J1270" s="380" t="s">
        <v>1407</v>
      </c>
      <c r="K1270" s="380" t="s">
        <v>1407</v>
      </c>
      <c r="L1270" s="380" t="s">
        <v>1407</v>
      </c>
      <c r="M1270" s="380" t="s">
        <v>1407</v>
      </c>
      <c r="N1270" s="380" t="s">
        <v>1407</v>
      </c>
      <c r="O1270" s="380" t="s">
        <v>1407</v>
      </c>
      <c r="P1270" s="380" t="s">
        <v>6553</v>
      </c>
    </row>
    <row r="1271" spans="1:16" ht="15" outlineLevel="1">
      <c r="A1271" s="216" t="s">
        <v>1376</v>
      </c>
      <c r="B1271" s="212"/>
      <c r="C1271" s="644" t="s">
        <v>4703</v>
      </c>
      <c r="D1271" s="219" t="str">
        <f t="shared" si="20"/>
        <v>Load plan in adequation with the project's planning (cf. RFQ)</v>
      </c>
      <c r="G1271" s="380" t="s">
        <v>1408</v>
      </c>
      <c r="H1271" s="380" t="s">
        <v>3284</v>
      </c>
      <c r="I1271" s="380" t="s">
        <v>3284</v>
      </c>
      <c r="J1271" s="380" t="s">
        <v>3284</v>
      </c>
      <c r="K1271" s="380" t="s">
        <v>3284</v>
      </c>
      <c r="L1271" s="380" t="s">
        <v>3284</v>
      </c>
      <c r="M1271" s="380" t="s">
        <v>3284</v>
      </c>
      <c r="N1271" s="380" t="s">
        <v>3284</v>
      </c>
      <c r="O1271" s="380" t="s">
        <v>3284</v>
      </c>
      <c r="P1271" s="380" t="s">
        <v>6554</v>
      </c>
    </row>
    <row r="1272" spans="1:16" ht="15" outlineLevel="1">
      <c r="A1272" s="216" t="s">
        <v>1376</v>
      </c>
      <c r="B1272" s="212"/>
      <c r="C1272" s="644" t="s">
        <v>4703</v>
      </c>
      <c r="D1272" s="219" t="str">
        <f t="shared" si="20"/>
        <v>Year -1</v>
      </c>
      <c r="G1272" s="945" t="s">
        <v>4277</v>
      </c>
      <c r="H1272" s="945" t="s">
        <v>1997</v>
      </c>
      <c r="I1272" s="945" t="s">
        <v>1997</v>
      </c>
      <c r="J1272" s="945" t="s">
        <v>1997</v>
      </c>
      <c r="K1272" s="945" t="s">
        <v>1997</v>
      </c>
      <c r="L1272" s="945" t="s">
        <v>1997</v>
      </c>
      <c r="M1272" s="945" t="s">
        <v>1997</v>
      </c>
      <c r="N1272" s="945" t="s">
        <v>1997</v>
      </c>
      <c r="O1272" s="945" t="s">
        <v>1997</v>
      </c>
      <c r="P1272" s="945" t="s">
        <v>6555</v>
      </c>
    </row>
    <row r="1273" spans="1:16" ht="15" outlineLevel="1">
      <c r="A1273" s="216" t="s">
        <v>1376</v>
      </c>
      <c r="B1273" s="212"/>
      <c r="C1273" s="644" t="s">
        <v>4703</v>
      </c>
      <c r="D1273" s="219" t="str">
        <f t="shared" si="20"/>
        <v>Year -2</v>
      </c>
      <c r="G1273" s="945" t="s">
        <v>4276</v>
      </c>
      <c r="H1273" s="945" t="s">
        <v>1998</v>
      </c>
      <c r="I1273" s="945" t="s">
        <v>1998</v>
      </c>
      <c r="J1273" s="945" t="s">
        <v>1998</v>
      </c>
      <c r="K1273" s="945" t="s">
        <v>1998</v>
      </c>
      <c r="L1273" s="945" t="s">
        <v>1998</v>
      </c>
      <c r="M1273" s="945" t="s">
        <v>1998</v>
      </c>
      <c r="N1273" s="945" t="s">
        <v>1998</v>
      </c>
      <c r="O1273" s="945" t="s">
        <v>1998</v>
      </c>
      <c r="P1273" s="945" t="s">
        <v>6556</v>
      </c>
    </row>
    <row r="1274" spans="1:16" ht="15" outlineLevel="1">
      <c r="A1274" s="216" t="s">
        <v>1376</v>
      </c>
      <c r="B1274" s="212"/>
      <c r="C1274" s="644" t="s">
        <v>4703</v>
      </c>
      <c r="D1274" s="219" t="str">
        <f t="shared" si="20"/>
        <v>Year -3</v>
      </c>
      <c r="G1274" s="945" t="s">
        <v>4275</v>
      </c>
      <c r="H1274" s="945" t="s">
        <v>2000</v>
      </c>
      <c r="I1274" s="945" t="s">
        <v>2000</v>
      </c>
      <c r="J1274" s="945" t="s">
        <v>2000</v>
      </c>
      <c r="K1274" s="945" t="s">
        <v>2000</v>
      </c>
      <c r="L1274" s="945" t="s">
        <v>2000</v>
      </c>
      <c r="M1274" s="945" t="s">
        <v>2000</v>
      </c>
      <c r="N1274" s="945" t="s">
        <v>2000</v>
      </c>
      <c r="O1274" s="945" t="s">
        <v>2000</v>
      </c>
      <c r="P1274" s="945" t="s">
        <v>6557</v>
      </c>
    </row>
    <row r="1275" spans="1:16" ht="15" outlineLevel="1">
      <c r="A1275" s="216" t="s">
        <v>1376</v>
      </c>
      <c r="B1275" s="212"/>
      <c r="C1275" s="644" t="s">
        <v>4703</v>
      </c>
      <c r="D1275" s="219" t="str">
        <f t="shared" si="20"/>
        <v>(Excl. Moving costs)</v>
      </c>
      <c r="G1275" s="945" t="s">
        <v>1409</v>
      </c>
      <c r="H1275" s="945" t="s">
        <v>1410</v>
      </c>
      <c r="I1275" s="945" t="s">
        <v>1410</v>
      </c>
      <c r="J1275" s="945" t="s">
        <v>1410</v>
      </c>
      <c r="K1275" s="945" t="s">
        <v>1410</v>
      </c>
      <c r="L1275" s="945" t="s">
        <v>1410</v>
      </c>
      <c r="M1275" s="945" t="s">
        <v>1410</v>
      </c>
      <c r="N1275" s="945" t="s">
        <v>1410</v>
      </c>
      <c r="O1275" s="945" t="s">
        <v>1410</v>
      </c>
      <c r="P1275" s="945" t="s">
        <v>6558</v>
      </c>
    </row>
    <row r="1276" spans="1:16">
      <c r="D1276" s="219" t="str">
        <f t="shared" si="20"/>
        <v>EXW</v>
      </c>
      <c r="G1276" s="215" t="s">
        <v>5301</v>
      </c>
      <c r="H1276" s="215" t="s">
        <v>5301</v>
      </c>
      <c r="I1276" s="215" t="s">
        <v>7557</v>
      </c>
      <c r="J1276" s="215" t="s">
        <v>5301</v>
      </c>
      <c r="K1276" s="215" t="s">
        <v>5301</v>
      </c>
      <c r="L1276" s="215" t="s">
        <v>5301</v>
      </c>
      <c r="M1276" s="215" t="s">
        <v>5301</v>
      </c>
      <c r="N1276" s="215" t="s">
        <v>7513</v>
      </c>
      <c r="O1276" s="215" t="s">
        <v>5301</v>
      </c>
      <c r="P1276" s="215" t="s">
        <v>5301</v>
      </c>
    </row>
    <row r="1277" spans="1:16">
      <c r="D1277" s="219" t="str">
        <f t="shared" si="20"/>
        <v>FCA</v>
      </c>
      <c r="G1277" s="215" t="s">
        <v>5302</v>
      </c>
      <c r="H1277" s="215" t="s">
        <v>5302</v>
      </c>
      <c r="I1277" s="215" t="s">
        <v>7558</v>
      </c>
      <c r="J1277" s="215" t="s">
        <v>5302</v>
      </c>
      <c r="K1277" s="215" t="s">
        <v>5302</v>
      </c>
      <c r="L1277" s="215" t="s">
        <v>5302</v>
      </c>
      <c r="M1277" s="215" t="s">
        <v>5302</v>
      </c>
      <c r="N1277" s="215" t="s">
        <v>7514</v>
      </c>
      <c r="O1277" s="215" t="s">
        <v>5302</v>
      </c>
      <c r="P1277" s="215" t="s">
        <v>5302</v>
      </c>
    </row>
    <row r="1278" spans="1:16">
      <c r="D1278" s="219" t="str">
        <f t="shared" si="20"/>
        <v>CPT</v>
      </c>
      <c r="G1278" s="215" t="s">
        <v>5303</v>
      </c>
      <c r="H1278" s="215" t="s">
        <v>5303</v>
      </c>
      <c r="I1278" s="215" t="s">
        <v>7559</v>
      </c>
      <c r="J1278" s="215" t="s">
        <v>5303</v>
      </c>
      <c r="K1278" s="215" t="s">
        <v>5303</v>
      </c>
      <c r="L1278" s="215" t="s">
        <v>5303</v>
      </c>
      <c r="M1278" s="215" t="s">
        <v>5303</v>
      </c>
      <c r="N1278" s="215" t="s">
        <v>7515</v>
      </c>
      <c r="O1278" s="215" t="s">
        <v>5303</v>
      </c>
      <c r="P1278" s="215" t="s">
        <v>5303</v>
      </c>
    </row>
    <row r="1279" spans="1:16">
      <c r="D1279" s="219" t="str">
        <f t="shared" si="20"/>
        <v>CIP</v>
      </c>
      <c r="G1279" s="215" t="s">
        <v>5304</v>
      </c>
      <c r="H1279" s="215" t="s">
        <v>5304</v>
      </c>
      <c r="I1279" s="215" t="s">
        <v>7560</v>
      </c>
      <c r="J1279" s="215" t="s">
        <v>5304</v>
      </c>
      <c r="K1279" s="215" t="s">
        <v>5304</v>
      </c>
      <c r="L1279" s="215" t="s">
        <v>5304</v>
      </c>
      <c r="M1279" s="215" t="s">
        <v>5304</v>
      </c>
      <c r="N1279" s="215" t="s">
        <v>7516</v>
      </c>
      <c r="O1279" s="215" t="s">
        <v>5304</v>
      </c>
      <c r="P1279" s="215" t="s">
        <v>5304</v>
      </c>
    </row>
    <row r="1280" spans="1:16">
      <c r="D1280" s="219" t="str">
        <f t="shared" si="20"/>
        <v>DAP</v>
      </c>
      <c r="G1280" s="215" t="s">
        <v>5305</v>
      </c>
      <c r="H1280" s="215" t="s">
        <v>5305</v>
      </c>
      <c r="I1280" s="215" t="s">
        <v>7561</v>
      </c>
      <c r="J1280" s="215" t="s">
        <v>5305</v>
      </c>
      <c r="K1280" s="215" t="s">
        <v>5305</v>
      </c>
      <c r="L1280" s="215" t="s">
        <v>5305</v>
      </c>
      <c r="M1280" s="215" t="s">
        <v>5305</v>
      </c>
      <c r="N1280" s="215" t="s">
        <v>7517</v>
      </c>
      <c r="O1280" s="215" t="s">
        <v>5305</v>
      </c>
      <c r="P1280" s="215" t="s">
        <v>5305</v>
      </c>
    </row>
    <row r="1281" spans="4:16">
      <c r="D1281" s="219" t="str">
        <f t="shared" si="20"/>
        <v>DAT</v>
      </c>
      <c r="G1281" s="215" t="s">
        <v>5306</v>
      </c>
      <c r="H1281" s="215" t="s">
        <v>5306</v>
      </c>
      <c r="I1281" s="215" t="s">
        <v>7562</v>
      </c>
      <c r="J1281" s="215" t="s">
        <v>5306</v>
      </c>
      <c r="K1281" s="215" t="s">
        <v>5306</v>
      </c>
      <c r="L1281" s="215" t="s">
        <v>5306</v>
      </c>
      <c r="M1281" s="215" t="s">
        <v>5306</v>
      </c>
      <c r="N1281" s="215" t="s">
        <v>7518</v>
      </c>
      <c r="O1281" s="215" t="s">
        <v>5306</v>
      </c>
      <c r="P1281" s="215" t="s">
        <v>5306</v>
      </c>
    </row>
    <row r="1282" spans="4:16">
      <c r="D1282" s="219" t="str">
        <f t="shared" si="20"/>
        <v>DDP</v>
      </c>
      <c r="G1282" s="215" t="s">
        <v>5300</v>
      </c>
      <c r="H1282" s="215" t="s">
        <v>5300</v>
      </c>
      <c r="I1282" s="215" t="s">
        <v>7563</v>
      </c>
      <c r="J1282" s="215" t="s">
        <v>5300</v>
      </c>
      <c r="K1282" s="215" t="s">
        <v>5300</v>
      </c>
      <c r="L1282" s="215" t="s">
        <v>5300</v>
      </c>
      <c r="M1282" s="215" t="s">
        <v>5300</v>
      </c>
      <c r="N1282" s="215" t="s">
        <v>7519</v>
      </c>
      <c r="O1282" s="215" t="s">
        <v>5300</v>
      </c>
      <c r="P1282" s="215" t="s">
        <v>5300</v>
      </c>
    </row>
    <row r="1283" spans="4:16">
      <c r="D1283" s="219" t="str">
        <f t="shared" si="20"/>
        <v>FAS</v>
      </c>
      <c r="G1283" s="216" t="s">
        <v>5307</v>
      </c>
      <c r="H1283" s="216" t="s">
        <v>5307</v>
      </c>
      <c r="I1283" s="216" t="s">
        <v>7564</v>
      </c>
      <c r="J1283" s="216" t="s">
        <v>5307</v>
      </c>
      <c r="K1283" s="216" t="s">
        <v>5307</v>
      </c>
      <c r="L1283" s="216" t="s">
        <v>5307</v>
      </c>
      <c r="M1283" s="216" t="s">
        <v>5307</v>
      </c>
      <c r="N1283" s="216" t="s">
        <v>7520</v>
      </c>
      <c r="O1283" s="216" t="s">
        <v>5307</v>
      </c>
      <c r="P1283" s="216" t="s">
        <v>5307</v>
      </c>
    </row>
    <row r="1284" spans="4:16">
      <c r="D1284" s="219" t="str">
        <f t="shared" si="20"/>
        <v>FOB</v>
      </c>
      <c r="G1284" s="214" t="s">
        <v>5308</v>
      </c>
      <c r="H1284" s="214" t="s">
        <v>5308</v>
      </c>
      <c r="I1284" s="214" t="s">
        <v>7565</v>
      </c>
      <c r="J1284" s="214" t="s">
        <v>5308</v>
      </c>
      <c r="K1284" s="214" t="s">
        <v>5308</v>
      </c>
      <c r="L1284" s="214" t="s">
        <v>5308</v>
      </c>
      <c r="M1284" s="214" t="s">
        <v>5308</v>
      </c>
      <c r="N1284" s="214" t="s">
        <v>7521</v>
      </c>
      <c r="O1284" s="214" t="s">
        <v>5308</v>
      </c>
      <c r="P1284" s="214" t="s">
        <v>5308</v>
      </c>
    </row>
    <row r="1285" spans="4:16">
      <c r="D1285" s="219" t="str">
        <f t="shared" si="20"/>
        <v>CFR</v>
      </c>
      <c r="G1285" s="214" t="s">
        <v>5309</v>
      </c>
      <c r="H1285" s="214" t="s">
        <v>5309</v>
      </c>
      <c r="I1285" s="214" t="s">
        <v>7566</v>
      </c>
      <c r="J1285" s="214" t="s">
        <v>5309</v>
      </c>
      <c r="K1285" s="214" t="s">
        <v>5309</v>
      </c>
      <c r="L1285" s="214" t="s">
        <v>5309</v>
      </c>
      <c r="M1285" s="214" t="s">
        <v>5309</v>
      </c>
      <c r="N1285" s="214" t="s">
        <v>7522</v>
      </c>
      <c r="O1285" s="214" t="s">
        <v>5309</v>
      </c>
      <c r="P1285" s="214" t="s">
        <v>5309</v>
      </c>
    </row>
    <row r="1286" spans="4:16">
      <c r="D1286" s="219" t="str">
        <f t="shared" si="20"/>
        <v>CIF</v>
      </c>
      <c r="G1286" s="215" t="s">
        <v>5310</v>
      </c>
      <c r="H1286" s="215" t="s">
        <v>5310</v>
      </c>
      <c r="I1286" s="215" t="s">
        <v>7567</v>
      </c>
      <c r="J1286" s="215" t="s">
        <v>5310</v>
      </c>
      <c r="K1286" s="215" t="s">
        <v>5310</v>
      </c>
      <c r="L1286" s="215" t="s">
        <v>5310</v>
      </c>
      <c r="M1286" s="215" t="s">
        <v>5310</v>
      </c>
      <c r="N1286" s="215" t="s">
        <v>7523</v>
      </c>
      <c r="O1286" s="215" t="s">
        <v>5310</v>
      </c>
      <c r="P1286" s="215" t="s">
        <v>5310</v>
      </c>
    </row>
    <row r="1287" spans="4:16">
      <c r="D1287" s="219" t="str">
        <f t="shared" si="20"/>
        <v>Другой Инкотермс</v>
      </c>
      <c r="G1287" s="215" t="s">
        <v>5311</v>
      </c>
      <c r="H1287" s="215" t="s">
        <v>5312</v>
      </c>
      <c r="I1287" s="215" t="s">
        <v>7568</v>
      </c>
      <c r="J1287" s="215" t="s">
        <v>5560</v>
      </c>
      <c r="K1287" s="215" t="s">
        <v>5312</v>
      </c>
      <c r="L1287" s="215" t="s">
        <v>5312</v>
      </c>
      <c r="M1287" s="215" t="s">
        <v>5312</v>
      </c>
      <c r="N1287" s="215" t="s">
        <v>7524</v>
      </c>
      <c r="O1287" s="215" t="s">
        <v>5312</v>
      </c>
      <c r="P1287" s="215" t="s">
        <v>6559</v>
      </c>
    </row>
    <row r="1822" ht="15" customHeight="1"/>
    <row r="1864" ht="15" customHeight="1"/>
    <row r="1906" ht="15" customHeight="1"/>
    <row r="1948" ht="15" customHeight="1"/>
    <row r="1995" spans="1:3">
      <c r="A1995" s="430" t="s">
        <v>4993</v>
      </c>
    </row>
    <row r="1996" spans="1:3">
      <c r="A1996" s="215" t="s">
        <v>4994</v>
      </c>
      <c r="B1996" s="439"/>
    </row>
    <row r="1997" spans="1:3" outlineLevel="1">
      <c r="A1997" s="560"/>
      <c r="B1997" s="561"/>
    </row>
    <row r="1998" spans="1:3" outlineLevel="1">
      <c r="A1998" s="564"/>
      <c r="B1998" s="562"/>
      <c r="C1998" s="564"/>
    </row>
    <row r="1999" spans="1:3" outlineLevel="1">
      <c r="A1999" s="564" t="s">
        <v>4259</v>
      </c>
      <c r="B1999" s="562" t="s">
        <v>4538</v>
      </c>
      <c r="C1999" s="564"/>
    </row>
    <row r="2000" spans="1:3" outlineLevel="1">
      <c r="A2000" s="564" t="s">
        <v>437</v>
      </c>
      <c r="B2000" s="562" t="s">
        <v>2314</v>
      </c>
      <c r="C2000" s="564"/>
    </row>
    <row r="2001" spans="1:3" outlineLevel="1">
      <c r="A2001" s="564" t="s">
        <v>4847</v>
      </c>
      <c r="B2001" s="562" t="s">
        <v>1049</v>
      </c>
      <c r="C2001" s="564"/>
    </row>
    <row r="2002" spans="1:3" outlineLevel="1">
      <c r="A2002" s="564" t="s">
        <v>494</v>
      </c>
      <c r="B2002" s="562" t="s">
        <v>495</v>
      </c>
      <c r="C2002" s="564"/>
    </row>
    <row r="2003" spans="1:3" outlineLevel="1">
      <c r="A2003" s="564" t="s">
        <v>4829</v>
      </c>
      <c r="B2003" s="562" t="s">
        <v>1031</v>
      </c>
      <c r="C2003" s="564"/>
    </row>
    <row r="2004" spans="1:3" outlineLevel="1">
      <c r="A2004" s="564" t="s">
        <v>4830</v>
      </c>
      <c r="B2004" s="562" t="s">
        <v>1032</v>
      </c>
      <c r="C2004" s="564"/>
    </row>
    <row r="2005" spans="1:3" outlineLevel="1">
      <c r="A2005" s="564" t="s">
        <v>3974</v>
      </c>
      <c r="B2005" s="562" t="s">
        <v>1033</v>
      </c>
      <c r="C2005" s="564"/>
    </row>
    <row r="2006" spans="1:3" outlineLevel="1">
      <c r="A2006" s="564" t="s">
        <v>4831</v>
      </c>
      <c r="B2006" s="562" t="s">
        <v>2315</v>
      </c>
      <c r="C2006" s="564"/>
    </row>
    <row r="2007" spans="1:3" outlineLevel="1">
      <c r="A2007" s="564" t="s">
        <v>4832</v>
      </c>
      <c r="B2007" s="562" t="s">
        <v>1034</v>
      </c>
      <c r="C2007" s="564"/>
    </row>
    <row r="2008" spans="1:3" outlineLevel="1">
      <c r="A2008" s="564" t="s">
        <v>4833</v>
      </c>
      <c r="B2008" s="562" t="s">
        <v>142</v>
      </c>
      <c r="C2008" s="564"/>
    </row>
    <row r="2009" spans="1:3" outlineLevel="1">
      <c r="A2009" s="564" t="s">
        <v>4834</v>
      </c>
      <c r="B2009" s="562" t="s">
        <v>1036</v>
      </c>
      <c r="C2009" s="564"/>
    </row>
    <row r="2010" spans="1:3" outlineLevel="1">
      <c r="A2010" s="564" t="s">
        <v>4835</v>
      </c>
      <c r="B2010" s="562" t="s">
        <v>1037</v>
      </c>
      <c r="C2010" s="564"/>
    </row>
    <row r="2011" spans="1:3" outlineLevel="1">
      <c r="A2011" s="564" t="s">
        <v>4836</v>
      </c>
      <c r="B2011" s="562" t="s">
        <v>1038</v>
      </c>
      <c r="C2011" s="564"/>
    </row>
    <row r="2012" spans="1:3" outlineLevel="1">
      <c r="A2012" s="564" t="s">
        <v>4837</v>
      </c>
      <c r="B2012" s="562" t="s">
        <v>1043</v>
      </c>
      <c r="C2012" s="564"/>
    </row>
    <row r="2013" spans="1:3" outlineLevel="1">
      <c r="A2013" s="564" t="s">
        <v>4838</v>
      </c>
      <c r="B2013" s="562" t="s">
        <v>1039</v>
      </c>
      <c r="C2013" s="564"/>
    </row>
    <row r="2014" spans="1:3" outlineLevel="1">
      <c r="A2014" s="564" t="s">
        <v>4839</v>
      </c>
      <c r="B2014" s="562" t="s">
        <v>1040</v>
      </c>
      <c r="C2014" s="564"/>
    </row>
    <row r="2015" spans="1:3" outlineLevel="1">
      <c r="A2015" s="564" t="s">
        <v>4840</v>
      </c>
      <c r="B2015" s="562" t="s">
        <v>1041</v>
      </c>
      <c r="C2015" s="564"/>
    </row>
    <row r="2016" spans="1:3" outlineLevel="1">
      <c r="A2016" s="564" t="s">
        <v>4841</v>
      </c>
      <c r="B2016" s="562" t="s">
        <v>1042</v>
      </c>
      <c r="C2016" s="564"/>
    </row>
    <row r="2017" spans="1:3" outlineLevel="1">
      <c r="A2017" s="564" t="s">
        <v>4842</v>
      </c>
      <c r="B2017" s="562" t="s">
        <v>1044</v>
      </c>
      <c r="C2017" s="564"/>
    </row>
    <row r="2018" spans="1:3" outlineLevel="1">
      <c r="A2018" s="564" t="s">
        <v>4843</v>
      </c>
      <c r="B2018" s="562" t="s">
        <v>1047</v>
      </c>
      <c r="C2018" s="564"/>
    </row>
    <row r="2019" spans="1:3" outlineLevel="1">
      <c r="A2019" s="564" t="s">
        <v>4844</v>
      </c>
      <c r="B2019" s="562" t="s">
        <v>1045</v>
      </c>
      <c r="C2019" s="564"/>
    </row>
    <row r="2020" spans="1:3" outlineLevel="1">
      <c r="A2020" s="564" t="s">
        <v>4845</v>
      </c>
      <c r="B2020" s="562" t="s">
        <v>1048</v>
      </c>
    </row>
    <row r="2021" spans="1:3" outlineLevel="1">
      <c r="A2021" s="564" t="s">
        <v>4846</v>
      </c>
      <c r="B2021" s="562" t="s">
        <v>1046</v>
      </c>
    </row>
    <row r="2022" spans="1:3" outlineLevel="1">
      <c r="A2022" s="564" t="s">
        <v>3976</v>
      </c>
      <c r="B2022" s="562" t="s">
        <v>1050</v>
      </c>
    </row>
    <row r="2023" spans="1:3" outlineLevel="1">
      <c r="A2023" s="564" t="s">
        <v>3975</v>
      </c>
      <c r="B2023" s="562" t="s">
        <v>4992</v>
      </c>
      <c r="C2023" s="564"/>
    </row>
    <row r="2024" spans="1:3" outlineLevel="1">
      <c r="A2024" s="564" t="s">
        <v>4848</v>
      </c>
      <c r="B2024" s="562" t="s">
        <v>3589</v>
      </c>
      <c r="C2024" s="564"/>
    </row>
    <row r="2025" spans="1:3" outlineLevel="1">
      <c r="A2025" s="564" t="s">
        <v>4849</v>
      </c>
      <c r="B2025" s="562" t="s">
        <v>3588</v>
      </c>
      <c r="C2025" s="564"/>
    </row>
    <row r="2026" spans="1:3" outlineLevel="1">
      <c r="A2026" s="564" t="s">
        <v>4850</v>
      </c>
      <c r="B2026" s="562" t="s">
        <v>3587</v>
      </c>
      <c r="C2026" s="564"/>
    </row>
    <row r="2027" spans="1:3" outlineLevel="1">
      <c r="A2027" s="564" t="s">
        <v>4851</v>
      </c>
      <c r="B2027" s="562" t="s">
        <v>3590</v>
      </c>
      <c r="C2027" s="564"/>
    </row>
    <row r="2028" spans="1:3" outlineLevel="1">
      <c r="A2028" s="564" t="s">
        <v>4852</v>
      </c>
      <c r="B2028" s="562" t="s">
        <v>3592</v>
      </c>
      <c r="C2028" s="564"/>
    </row>
    <row r="2029" spans="1:3" outlineLevel="1">
      <c r="A2029" s="564" t="s">
        <v>4853</v>
      </c>
      <c r="B2029" s="562" t="s">
        <v>3591</v>
      </c>
      <c r="C2029" s="564"/>
    </row>
    <row r="2030" spans="1:3" outlineLevel="1">
      <c r="A2030" s="564" t="s">
        <v>3965</v>
      </c>
      <c r="B2030" s="562" t="s">
        <v>3593</v>
      </c>
      <c r="C2030" s="564"/>
    </row>
    <row r="2031" spans="1:3" outlineLevel="1">
      <c r="A2031" s="564" t="s">
        <v>3966</v>
      </c>
      <c r="B2031" s="562" t="s">
        <v>3594</v>
      </c>
      <c r="C2031" s="564"/>
    </row>
    <row r="2032" spans="1:3" outlineLevel="1">
      <c r="A2032" s="564" t="s">
        <v>3967</v>
      </c>
      <c r="B2032" s="562" t="s">
        <v>3595</v>
      </c>
      <c r="C2032" s="564"/>
    </row>
    <row r="2033" spans="1:3" outlineLevel="1">
      <c r="A2033" s="564" t="s">
        <v>3968</v>
      </c>
      <c r="B2033" s="562" t="s">
        <v>3596</v>
      </c>
      <c r="C2033" s="564"/>
    </row>
    <row r="2034" spans="1:3" outlineLevel="1">
      <c r="A2034" s="564" t="s">
        <v>1644</v>
      </c>
      <c r="B2034" s="562" t="s">
        <v>1035</v>
      </c>
      <c r="C2034" s="564"/>
    </row>
    <row r="2035" spans="1:3" outlineLevel="1">
      <c r="A2035" s="564" t="s">
        <v>3969</v>
      </c>
      <c r="B2035" s="562" t="s">
        <v>4989</v>
      </c>
      <c r="C2035" s="564"/>
    </row>
    <row r="2036" spans="1:3" outlineLevel="1">
      <c r="A2036" s="564" t="s">
        <v>3970</v>
      </c>
      <c r="B2036" s="562" t="s">
        <v>4986</v>
      </c>
      <c r="C2036" s="564"/>
    </row>
    <row r="2037" spans="1:3" outlineLevel="1">
      <c r="A2037" s="564" t="s">
        <v>3971</v>
      </c>
      <c r="B2037" s="562" t="s">
        <v>4987</v>
      </c>
      <c r="C2037" s="564"/>
    </row>
    <row r="2038" spans="1:3" outlineLevel="1">
      <c r="A2038" s="564" t="s">
        <v>3972</v>
      </c>
      <c r="B2038" s="562" t="s">
        <v>4988</v>
      </c>
      <c r="C2038" s="564"/>
    </row>
    <row r="2039" spans="1:3" outlineLevel="1">
      <c r="A2039" s="564" t="s">
        <v>3973</v>
      </c>
      <c r="B2039" s="562" t="s">
        <v>4990</v>
      </c>
      <c r="C2039" s="564"/>
    </row>
    <row r="2040" spans="1:3" outlineLevel="1">
      <c r="A2040" s="564" t="s">
        <v>1645</v>
      </c>
      <c r="B2040" s="562" t="s">
        <v>4540</v>
      </c>
      <c r="C2040" s="564"/>
    </row>
    <row r="2041" spans="1:3" outlineLevel="1">
      <c r="A2041" s="564" t="s">
        <v>3977</v>
      </c>
      <c r="B2041" s="562" t="s">
        <v>4991</v>
      </c>
      <c r="C2041" s="564"/>
    </row>
    <row r="2042" spans="1:3" outlineLevel="1">
      <c r="A2042" s="564" t="s">
        <v>1647</v>
      </c>
      <c r="B2042" s="563" t="s">
        <v>4250</v>
      </c>
      <c r="C2042" s="564"/>
    </row>
    <row r="2043" spans="1:3" outlineLevel="1">
      <c r="A2043" s="564" t="s">
        <v>1648</v>
      </c>
      <c r="B2043" s="563" t="s">
        <v>4251</v>
      </c>
      <c r="C2043" s="564"/>
    </row>
    <row r="2044" spans="1:3" outlineLevel="1">
      <c r="A2044" s="564" t="s">
        <v>1658</v>
      </c>
      <c r="B2044" s="563" t="s">
        <v>4252</v>
      </c>
      <c r="C2044" s="564"/>
    </row>
    <row r="2045" spans="1:3" outlineLevel="1">
      <c r="A2045" s="564" t="s">
        <v>1659</v>
      </c>
      <c r="B2045" s="563" t="s">
        <v>4253</v>
      </c>
      <c r="C2045" s="564"/>
    </row>
    <row r="2046" spans="1:3" outlineLevel="1">
      <c r="A2046" s="564" t="s">
        <v>1660</v>
      </c>
      <c r="B2046" s="563" t="s">
        <v>4254</v>
      </c>
      <c r="C2046" s="564"/>
    </row>
    <row r="2047" spans="1:3" outlineLevel="1">
      <c r="A2047" s="564" t="s">
        <v>1661</v>
      </c>
      <c r="B2047" s="563" t="s">
        <v>4255</v>
      </c>
      <c r="C2047" s="564"/>
    </row>
    <row r="2048" spans="1:3" outlineLevel="1">
      <c r="A2048" s="564" t="s">
        <v>1662</v>
      </c>
      <c r="B2048" s="563" t="s">
        <v>4256</v>
      </c>
      <c r="C2048" s="564"/>
    </row>
    <row r="2049" spans="1:3" outlineLevel="1">
      <c r="A2049" s="564" t="s">
        <v>1663</v>
      </c>
      <c r="B2049" s="563" t="s">
        <v>4257</v>
      </c>
      <c r="C2049" s="564"/>
    </row>
    <row r="2050" spans="1:3" outlineLevel="1">
      <c r="A2050" s="564" t="s">
        <v>1664</v>
      </c>
      <c r="B2050" s="563" t="s">
        <v>4258</v>
      </c>
    </row>
    <row r="2051" spans="1:3" outlineLevel="1">
      <c r="A2051" s="564" t="s">
        <v>1665</v>
      </c>
      <c r="B2051" s="563" t="s">
        <v>2931</v>
      </c>
    </row>
    <row r="2052" spans="1:3" outlineLevel="1">
      <c r="A2052" s="416"/>
      <c r="B2052" s="438"/>
    </row>
    <row r="2053" spans="1:3">
      <c r="A2053" s="417"/>
      <c r="B2053" s="439"/>
    </row>
    <row r="2054" spans="1:3">
      <c r="A2054" s="417"/>
      <c r="B2054" s="439"/>
    </row>
    <row r="2055" spans="1:3">
      <c r="A2055" s="417"/>
      <c r="B2055" s="439"/>
    </row>
    <row r="2056" spans="1:3">
      <c r="A2056" s="417"/>
      <c r="B2056" s="439"/>
    </row>
    <row r="2057" spans="1:3">
      <c r="A2057" s="417"/>
      <c r="B2057" s="439"/>
    </row>
    <row r="2058" spans="1:3">
      <c r="A2058" s="417"/>
      <c r="B2058" s="439"/>
    </row>
    <row r="2059" spans="1:3">
      <c r="A2059" s="417"/>
      <c r="B2059" s="439"/>
    </row>
    <row r="2060" spans="1:3">
      <c r="A2060" s="417"/>
      <c r="B2060" s="439"/>
    </row>
    <row r="2061" spans="1:3">
      <c r="A2061" s="417"/>
      <c r="B2061" s="439"/>
    </row>
    <row r="2062" spans="1:3">
      <c r="A2062" s="417"/>
      <c r="B2062" s="439"/>
    </row>
    <row r="2063" spans="1:3">
      <c r="A2063" s="417"/>
      <c r="B2063" s="439"/>
    </row>
    <row r="2064" spans="1:3">
      <c r="A2064" s="417"/>
      <c r="B2064" s="439"/>
    </row>
    <row r="2065" spans="1:2">
      <c r="A2065" s="417"/>
      <c r="B2065" s="439"/>
    </row>
    <row r="2066" spans="1:2">
      <c r="A2066" s="417"/>
      <c r="B2066" s="439"/>
    </row>
    <row r="2067" spans="1:2">
      <c r="A2067" s="417"/>
      <c r="B2067" s="439"/>
    </row>
    <row r="2068" spans="1:2">
      <c r="A2068" s="417"/>
      <c r="B2068" s="439"/>
    </row>
    <row r="2069" spans="1:2">
      <c r="A2069" s="417"/>
      <c r="B2069" s="439"/>
    </row>
    <row r="2070" spans="1:2">
      <c r="A2070" s="417"/>
      <c r="B2070" s="439"/>
    </row>
    <row r="2071" spans="1:2">
      <c r="A2071" s="417"/>
      <c r="B2071" s="439"/>
    </row>
    <row r="2072" spans="1:2">
      <c r="A2072" s="417"/>
      <c r="B2072" s="439"/>
    </row>
    <row r="2073" spans="1:2">
      <c r="A2073" s="417"/>
      <c r="B2073" s="439"/>
    </row>
    <row r="2074" spans="1:2">
      <c r="A2074" s="417"/>
      <c r="B2074" s="439"/>
    </row>
    <row r="2075" spans="1:2">
      <c r="A2075" s="417"/>
      <c r="B2075" s="439"/>
    </row>
    <row r="2076" spans="1:2">
      <c r="A2076" s="417"/>
      <c r="B2076" s="439"/>
    </row>
    <row r="2077" spans="1:2">
      <c r="A2077" s="417"/>
      <c r="B2077" s="439"/>
    </row>
    <row r="2078" spans="1:2">
      <c r="A2078" s="417"/>
      <c r="B2078" s="439"/>
    </row>
    <row r="2079" spans="1:2">
      <c r="A2079" s="417"/>
      <c r="B2079" s="439"/>
    </row>
    <row r="2080" spans="1:2">
      <c r="A2080" s="417"/>
      <c r="B2080" s="439"/>
    </row>
    <row r="2081" spans="1:2">
      <c r="A2081" s="417"/>
      <c r="B2081" s="439"/>
    </row>
    <row r="2082" spans="1:2">
      <c r="A2082" s="417"/>
      <c r="B2082" s="439"/>
    </row>
    <row r="2083" spans="1:2">
      <c r="A2083" s="417"/>
      <c r="B2083" s="439"/>
    </row>
    <row r="2084" spans="1:2">
      <c r="A2084" s="417"/>
      <c r="B2084" s="439"/>
    </row>
    <row r="2085" spans="1:2">
      <c r="A2085" s="417"/>
      <c r="B2085" s="439"/>
    </row>
    <row r="2086" spans="1:2">
      <c r="A2086" s="417"/>
      <c r="B2086" s="439"/>
    </row>
    <row r="2087" spans="1:2">
      <c r="A2087" s="417"/>
      <c r="B2087" s="439"/>
    </row>
    <row r="2088" spans="1:2">
      <c r="A2088" s="417"/>
      <c r="B2088" s="439"/>
    </row>
    <row r="2089" spans="1:2">
      <c r="A2089" s="417"/>
      <c r="B2089" s="439"/>
    </row>
    <row r="2090" spans="1:2">
      <c r="A2090" s="417"/>
      <c r="B2090" s="439"/>
    </row>
    <row r="2091" spans="1:2">
      <c r="A2091" s="417"/>
      <c r="B2091" s="439"/>
    </row>
    <row r="2092" spans="1:2">
      <c r="A2092" s="417"/>
      <c r="B2092" s="439"/>
    </row>
    <row r="2093" spans="1:2">
      <c r="A2093" s="417"/>
      <c r="B2093" s="439"/>
    </row>
    <row r="2094" spans="1:2">
      <c r="A2094" s="417"/>
      <c r="B2094" s="439"/>
    </row>
    <row r="2095" spans="1:2">
      <c r="A2095" s="417"/>
      <c r="B2095" s="439"/>
    </row>
    <row r="2096" spans="1:2">
      <c r="A2096" s="420" t="s">
        <v>2981</v>
      </c>
      <c r="B2096" s="439"/>
    </row>
    <row r="2097" spans="1:16">
      <c r="A2097" s="417"/>
      <c r="B2097" s="439"/>
    </row>
    <row r="2098" spans="1:16">
      <c r="A2098" s="417" t="s">
        <v>2240</v>
      </c>
      <c r="B2098" s="440" t="s">
        <v>2044</v>
      </c>
      <c r="C2098" s="213" t="s">
        <v>2046</v>
      </c>
      <c r="D2098" s="215" t="s">
        <v>2818</v>
      </c>
      <c r="G2098" s="213"/>
      <c r="H2098" s="213"/>
      <c r="I2098" s="213"/>
      <c r="J2098" s="213"/>
      <c r="K2098" s="213"/>
      <c r="L2098" s="213"/>
      <c r="M2098" s="213"/>
      <c r="N2098" s="213"/>
      <c r="O2098" s="213"/>
      <c r="P2098" s="213"/>
    </row>
    <row r="2099" spans="1:16">
      <c r="A2099" s="417" t="s">
        <v>2820</v>
      </c>
      <c r="B2099" s="440" t="s">
        <v>2045</v>
      </c>
      <c r="C2099" s="212" t="s">
        <v>2047</v>
      </c>
      <c r="D2099" s="215" t="s">
        <v>2048</v>
      </c>
      <c r="G2099" s="213"/>
      <c r="H2099" s="213"/>
      <c r="I2099" s="213"/>
      <c r="J2099" s="213"/>
      <c r="K2099" s="213"/>
      <c r="L2099" s="213"/>
      <c r="M2099" s="213"/>
      <c r="N2099" s="213"/>
      <c r="O2099" s="213"/>
      <c r="P2099" s="213"/>
    </row>
    <row r="2100" spans="1:16">
      <c r="A2100" s="417" t="s">
        <v>2049</v>
      </c>
      <c r="B2100" s="440" t="s">
        <v>2045</v>
      </c>
      <c r="C2100" s="212" t="s">
        <v>2819</v>
      </c>
      <c r="D2100" s="215" t="s">
        <v>1389</v>
      </c>
      <c r="G2100" s="213"/>
      <c r="H2100" s="213"/>
      <c r="I2100" s="213"/>
      <c r="J2100" s="213"/>
      <c r="K2100" s="213"/>
      <c r="L2100" s="213"/>
      <c r="M2100" s="213"/>
      <c r="N2100" s="213"/>
      <c r="O2100" s="213"/>
      <c r="P2100" s="213"/>
    </row>
    <row r="2101" spans="1:16">
      <c r="A2101" s="417" t="s">
        <v>2049</v>
      </c>
      <c r="B2101" s="440" t="s">
        <v>2045</v>
      </c>
      <c r="C2101" s="212" t="s">
        <v>2817</v>
      </c>
      <c r="D2101" s="215" t="s">
        <v>1389</v>
      </c>
      <c r="G2101" s="213"/>
      <c r="H2101" s="213"/>
      <c r="I2101" s="213"/>
      <c r="J2101" s="213"/>
      <c r="K2101" s="213"/>
      <c r="L2101" s="213"/>
      <c r="M2101" s="213"/>
      <c r="N2101" s="213"/>
      <c r="O2101" s="213"/>
      <c r="P2101" s="213"/>
    </row>
    <row r="2102" spans="1:16">
      <c r="A2102" s="417" t="s">
        <v>2821</v>
      </c>
      <c r="B2102" s="440" t="s">
        <v>3045</v>
      </c>
      <c r="C2102" s="212" t="s">
        <v>2822</v>
      </c>
      <c r="D2102" s="418" t="s">
        <v>2827</v>
      </c>
      <c r="G2102" s="213"/>
      <c r="H2102" s="213"/>
      <c r="I2102" s="213"/>
      <c r="J2102" s="213"/>
      <c r="K2102" s="213"/>
      <c r="L2102" s="213"/>
      <c r="M2102" s="213"/>
      <c r="N2102" s="213"/>
      <c r="O2102" s="213"/>
      <c r="P2102" s="213"/>
    </row>
    <row r="2103" spans="1:16">
      <c r="A2103" s="417" t="s">
        <v>2821</v>
      </c>
      <c r="B2103" s="440" t="s">
        <v>3045</v>
      </c>
      <c r="C2103" s="212" t="s">
        <v>2823</v>
      </c>
      <c r="D2103" s="418" t="s">
        <v>2827</v>
      </c>
      <c r="G2103" s="213"/>
      <c r="H2103" s="213"/>
      <c r="I2103" s="213"/>
      <c r="J2103" s="213"/>
      <c r="K2103" s="213"/>
      <c r="L2103" s="213"/>
      <c r="M2103" s="213"/>
      <c r="N2103" s="213"/>
      <c r="O2103" s="213"/>
      <c r="P2103" s="213"/>
    </row>
    <row r="2104" spans="1:16">
      <c r="A2104" s="417" t="s">
        <v>2821</v>
      </c>
      <c r="B2104" s="440" t="s">
        <v>3045</v>
      </c>
      <c r="C2104" s="212" t="s">
        <v>2824</v>
      </c>
      <c r="D2104" s="418" t="s">
        <v>2827</v>
      </c>
      <c r="G2104" s="213"/>
      <c r="H2104" s="213"/>
      <c r="I2104" s="213"/>
      <c r="J2104" s="213"/>
      <c r="K2104" s="213"/>
      <c r="L2104" s="213"/>
      <c r="M2104" s="213"/>
      <c r="N2104" s="213"/>
      <c r="O2104" s="213"/>
      <c r="P2104" s="213"/>
    </row>
    <row r="2105" spans="1:16">
      <c r="A2105" s="417" t="s">
        <v>2821</v>
      </c>
      <c r="B2105" s="440" t="s">
        <v>3045</v>
      </c>
      <c r="C2105" s="212" t="s">
        <v>2825</v>
      </c>
      <c r="D2105" s="418" t="s">
        <v>2827</v>
      </c>
      <c r="G2105" s="213"/>
      <c r="H2105" s="213"/>
      <c r="I2105" s="213"/>
      <c r="J2105" s="213"/>
      <c r="K2105" s="213"/>
      <c r="L2105" s="213"/>
      <c r="M2105" s="213"/>
      <c r="N2105" s="213"/>
      <c r="O2105" s="213"/>
      <c r="P2105" s="213"/>
    </row>
    <row r="2106" spans="1:16">
      <c r="A2106" s="417" t="s">
        <v>2821</v>
      </c>
      <c r="B2106" s="440" t="s">
        <v>3045</v>
      </c>
      <c r="C2106" s="212" t="s">
        <v>2826</v>
      </c>
      <c r="D2106" s="418" t="s">
        <v>2827</v>
      </c>
      <c r="G2106" s="213"/>
      <c r="H2106" s="213"/>
      <c r="I2106" s="213"/>
      <c r="J2106" s="213"/>
      <c r="K2106" s="213"/>
      <c r="L2106" s="213"/>
      <c r="M2106" s="213"/>
      <c r="N2106" s="213"/>
      <c r="O2106" s="213"/>
      <c r="P2106" s="213"/>
    </row>
    <row r="2107" spans="1:16">
      <c r="A2107" s="417" t="s">
        <v>2821</v>
      </c>
      <c r="B2107" s="440" t="s">
        <v>2828</v>
      </c>
      <c r="C2107" s="212" t="s">
        <v>2294</v>
      </c>
      <c r="D2107" s="418" t="s">
        <v>2827</v>
      </c>
      <c r="G2107" s="213"/>
      <c r="H2107" s="213"/>
      <c r="I2107" s="213"/>
      <c r="J2107" s="213"/>
      <c r="K2107" s="213"/>
      <c r="L2107" s="213"/>
      <c r="M2107" s="213"/>
      <c r="N2107" s="213"/>
      <c r="O2107" s="213"/>
      <c r="P2107" s="213"/>
    </row>
    <row r="2108" spans="1:16">
      <c r="A2108" s="417" t="s">
        <v>2821</v>
      </c>
      <c r="B2108" s="440" t="s">
        <v>2941</v>
      </c>
      <c r="C2108" s="212">
        <v>14</v>
      </c>
      <c r="D2108" s="418" t="s">
        <v>2827</v>
      </c>
      <c r="G2108" s="213"/>
      <c r="H2108" s="213"/>
      <c r="I2108" s="213"/>
      <c r="J2108" s="213"/>
      <c r="K2108" s="213"/>
      <c r="L2108" s="213"/>
      <c r="M2108" s="213"/>
      <c r="N2108" s="213"/>
      <c r="O2108" s="213"/>
      <c r="P2108" s="213"/>
    </row>
    <row r="2109" spans="1:16">
      <c r="A2109" s="417" t="s">
        <v>2821</v>
      </c>
      <c r="B2109" s="440" t="s">
        <v>1863</v>
      </c>
      <c r="C2109" s="212" t="s">
        <v>2829</v>
      </c>
      <c r="D2109" s="418" t="s">
        <v>2827</v>
      </c>
      <c r="G2109" s="213"/>
      <c r="H2109" s="213"/>
      <c r="I2109" s="213"/>
      <c r="J2109" s="213"/>
      <c r="K2109" s="213"/>
      <c r="L2109" s="213"/>
      <c r="M2109" s="213"/>
      <c r="N2109" s="213"/>
      <c r="O2109" s="213"/>
      <c r="P2109" s="213"/>
    </row>
    <row r="2110" spans="1:16">
      <c r="A2110" s="417" t="s">
        <v>2821</v>
      </c>
      <c r="B2110" s="440" t="s">
        <v>1862</v>
      </c>
      <c r="C2110" s="212" t="s">
        <v>2829</v>
      </c>
      <c r="D2110" s="418" t="s">
        <v>2827</v>
      </c>
      <c r="G2110" s="213"/>
      <c r="H2110" s="213"/>
      <c r="I2110" s="213"/>
      <c r="J2110" s="213"/>
      <c r="K2110" s="213"/>
      <c r="L2110" s="213"/>
      <c r="M2110" s="213"/>
      <c r="N2110" s="213"/>
      <c r="O2110" s="213"/>
      <c r="P2110" s="213"/>
    </row>
    <row r="2111" spans="1:16">
      <c r="A2111" s="417" t="s">
        <v>2821</v>
      </c>
      <c r="B2111" s="440" t="s">
        <v>615</v>
      </c>
      <c r="C2111" s="212" t="s">
        <v>1864</v>
      </c>
      <c r="D2111" s="418" t="s">
        <v>1861</v>
      </c>
      <c r="G2111" s="213"/>
      <c r="H2111" s="213"/>
      <c r="I2111" s="213"/>
      <c r="J2111" s="213"/>
      <c r="K2111" s="213"/>
      <c r="L2111" s="213"/>
      <c r="M2111" s="213"/>
      <c r="N2111" s="213"/>
      <c r="O2111" s="213"/>
      <c r="P2111" s="213"/>
    </row>
    <row r="2112" spans="1:16">
      <c r="A2112" s="417" t="s">
        <v>1865</v>
      </c>
      <c r="B2112" s="440" t="s">
        <v>2045</v>
      </c>
      <c r="C2112" s="212" t="s">
        <v>4467</v>
      </c>
      <c r="D2112" s="418" t="s">
        <v>2331</v>
      </c>
      <c r="G2112" s="213"/>
      <c r="H2112" s="213"/>
      <c r="I2112" s="213"/>
      <c r="J2112" s="213"/>
      <c r="K2112" s="213"/>
      <c r="L2112" s="213"/>
      <c r="M2112" s="213"/>
      <c r="N2112" s="213"/>
      <c r="O2112" s="213"/>
      <c r="P2112" s="213"/>
    </row>
    <row r="2113" spans="1:16">
      <c r="A2113" s="417" t="s">
        <v>1866</v>
      </c>
      <c r="B2113" s="440" t="s">
        <v>2045</v>
      </c>
      <c r="C2113" s="212" t="s">
        <v>4467</v>
      </c>
      <c r="D2113" s="418" t="s">
        <v>4475</v>
      </c>
      <c r="G2113" s="213"/>
      <c r="H2113" s="213"/>
      <c r="I2113" s="213"/>
      <c r="J2113" s="213"/>
      <c r="K2113" s="213"/>
      <c r="L2113" s="213"/>
      <c r="M2113" s="213"/>
      <c r="N2113" s="213"/>
      <c r="O2113" s="213"/>
      <c r="P2113" s="213"/>
    </row>
    <row r="2114" spans="1:16">
      <c r="A2114" s="417" t="s">
        <v>1867</v>
      </c>
      <c r="B2114" s="440" t="s">
        <v>2045</v>
      </c>
      <c r="C2114" s="212" t="s">
        <v>4467</v>
      </c>
      <c r="D2114" s="418" t="s">
        <v>4476</v>
      </c>
      <c r="G2114" s="213"/>
      <c r="H2114" s="213"/>
      <c r="I2114" s="213"/>
      <c r="J2114" s="213"/>
      <c r="K2114" s="213"/>
      <c r="L2114" s="213"/>
      <c r="M2114" s="213"/>
      <c r="N2114" s="213"/>
      <c r="O2114" s="213"/>
      <c r="P2114" s="213"/>
    </row>
    <row r="2115" spans="1:16">
      <c r="A2115" s="417" t="s">
        <v>4617</v>
      </c>
      <c r="B2115" s="440" t="s">
        <v>2045</v>
      </c>
      <c r="C2115" s="212" t="s">
        <v>4467</v>
      </c>
      <c r="D2115" s="418" t="s">
        <v>4477</v>
      </c>
      <c r="G2115" s="213"/>
      <c r="H2115" s="213"/>
      <c r="I2115" s="213"/>
      <c r="J2115" s="213"/>
      <c r="K2115" s="213"/>
      <c r="L2115" s="213"/>
      <c r="M2115" s="213"/>
      <c r="N2115" s="213"/>
      <c r="O2115" s="213"/>
      <c r="P2115" s="213"/>
    </row>
    <row r="2116" spans="1:16">
      <c r="A2116" s="417" t="s">
        <v>4618</v>
      </c>
      <c r="B2116" s="440" t="s">
        <v>2045</v>
      </c>
      <c r="C2116" s="212" t="s">
        <v>4467</v>
      </c>
      <c r="D2116" s="418" t="s">
        <v>2978</v>
      </c>
      <c r="G2116" s="213"/>
      <c r="H2116" s="213"/>
      <c r="I2116" s="213"/>
      <c r="J2116" s="213"/>
      <c r="K2116" s="213"/>
      <c r="L2116" s="213"/>
      <c r="M2116" s="213"/>
      <c r="N2116" s="213"/>
      <c r="O2116" s="213"/>
      <c r="P2116" s="213"/>
    </row>
    <row r="2117" spans="1:16">
      <c r="A2117" s="417" t="s">
        <v>4619</v>
      </c>
      <c r="B2117" s="440" t="s">
        <v>2045</v>
      </c>
      <c r="C2117" s="212" t="s">
        <v>4467</v>
      </c>
      <c r="D2117" s="418" t="s">
        <v>4471</v>
      </c>
      <c r="G2117" s="213"/>
      <c r="H2117" s="213"/>
      <c r="I2117" s="213"/>
      <c r="J2117" s="213"/>
      <c r="K2117" s="213"/>
      <c r="L2117" s="213"/>
      <c r="M2117" s="213"/>
      <c r="N2117" s="213"/>
      <c r="O2117" s="213"/>
      <c r="P2117" s="213"/>
    </row>
    <row r="2118" spans="1:16">
      <c r="A2118" s="417" t="s">
        <v>4620</v>
      </c>
      <c r="B2118" s="440" t="s">
        <v>2045</v>
      </c>
      <c r="C2118" s="212" t="s">
        <v>4467</v>
      </c>
      <c r="D2118" s="418" t="s">
        <v>4473</v>
      </c>
      <c r="G2118" s="213"/>
      <c r="H2118" s="213"/>
      <c r="I2118" s="213"/>
      <c r="J2118" s="213"/>
      <c r="K2118" s="213"/>
      <c r="L2118" s="213"/>
      <c r="M2118" s="213"/>
      <c r="N2118" s="213"/>
      <c r="O2118" s="213"/>
      <c r="P2118" s="213"/>
    </row>
    <row r="2119" spans="1:16">
      <c r="A2119" s="417" t="s">
        <v>4621</v>
      </c>
      <c r="B2119" s="440" t="s">
        <v>2045</v>
      </c>
      <c r="C2119" s="212" t="s">
        <v>4467</v>
      </c>
      <c r="D2119" s="418" t="s">
        <v>2330</v>
      </c>
      <c r="G2119" s="213"/>
      <c r="H2119" s="213"/>
      <c r="I2119" s="213"/>
      <c r="J2119" s="213"/>
      <c r="K2119" s="213"/>
      <c r="L2119" s="213"/>
      <c r="M2119" s="213"/>
      <c r="N2119" s="213"/>
      <c r="O2119" s="213"/>
      <c r="P2119" s="213"/>
    </row>
    <row r="2120" spans="1:16">
      <c r="A2120" s="417" t="s">
        <v>4622</v>
      </c>
      <c r="B2120" s="440" t="s">
        <v>2045</v>
      </c>
      <c r="C2120" s="212" t="s">
        <v>4467</v>
      </c>
      <c r="D2120" s="418" t="s">
        <v>2980</v>
      </c>
      <c r="G2120" s="213"/>
      <c r="H2120" s="213"/>
      <c r="I2120" s="213"/>
      <c r="J2120" s="213"/>
      <c r="K2120" s="213"/>
      <c r="L2120" s="213"/>
      <c r="M2120" s="213"/>
      <c r="N2120" s="213"/>
      <c r="O2120" s="213"/>
      <c r="P2120" s="213"/>
    </row>
    <row r="2121" spans="1:16">
      <c r="A2121" s="417" t="s">
        <v>4623</v>
      </c>
      <c r="B2121" s="440" t="s">
        <v>2045</v>
      </c>
      <c r="C2121" s="212" t="s">
        <v>4467</v>
      </c>
      <c r="D2121" s="418" t="s">
        <v>4470</v>
      </c>
      <c r="G2121" s="213"/>
      <c r="H2121" s="213"/>
      <c r="I2121" s="213"/>
      <c r="J2121" s="213"/>
      <c r="K2121" s="213"/>
      <c r="L2121" s="213"/>
      <c r="M2121" s="213"/>
      <c r="N2121" s="213"/>
      <c r="O2121" s="213"/>
      <c r="P2121" s="213"/>
    </row>
    <row r="2122" spans="1:16">
      <c r="A2122" s="415" t="s">
        <v>4624</v>
      </c>
      <c r="B2122" s="440" t="s">
        <v>2045</v>
      </c>
      <c r="C2122" s="212" t="s">
        <v>4467</v>
      </c>
      <c r="D2122" s="418" t="s">
        <v>4469</v>
      </c>
      <c r="G2122" s="213"/>
      <c r="H2122" s="213"/>
      <c r="I2122" s="213"/>
      <c r="J2122" s="213"/>
      <c r="K2122" s="213"/>
      <c r="L2122" s="213"/>
      <c r="M2122" s="213"/>
      <c r="N2122" s="213"/>
      <c r="O2122" s="213"/>
      <c r="P2122" s="213"/>
    </row>
    <row r="2123" spans="1:16">
      <c r="A2123" s="415" t="s">
        <v>4625</v>
      </c>
      <c r="B2123" s="440" t="s">
        <v>2045</v>
      </c>
      <c r="C2123" s="212" t="s">
        <v>4467</v>
      </c>
      <c r="D2123" s="418" t="s">
        <v>2979</v>
      </c>
      <c r="G2123" s="213"/>
      <c r="H2123" s="213"/>
      <c r="I2123" s="213"/>
      <c r="J2123" s="213"/>
      <c r="K2123" s="213"/>
      <c r="L2123" s="213"/>
      <c r="M2123" s="213"/>
      <c r="N2123" s="213"/>
      <c r="O2123" s="213"/>
      <c r="P2123" s="213"/>
    </row>
    <row r="2124" spans="1:16">
      <c r="A2124" s="415" t="s">
        <v>4626</v>
      </c>
      <c r="B2124" s="440" t="s">
        <v>2045</v>
      </c>
      <c r="C2124" s="212" t="s">
        <v>4467</v>
      </c>
      <c r="D2124" s="215" t="s">
        <v>4468</v>
      </c>
      <c r="G2124" s="213"/>
      <c r="H2124" s="213"/>
      <c r="I2124" s="213"/>
      <c r="J2124" s="213"/>
      <c r="K2124" s="213"/>
      <c r="L2124" s="213"/>
      <c r="M2124" s="213"/>
      <c r="N2124" s="213"/>
      <c r="O2124" s="213"/>
      <c r="P2124" s="213"/>
    </row>
    <row r="2125" spans="1:16">
      <c r="A2125" s="415" t="s">
        <v>4627</v>
      </c>
      <c r="B2125" s="440" t="s">
        <v>2045</v>
      </c>
      <c r="C2125" s="212" t="s">
        <v>4467</v>
      </c>
      <c r="D2125" s="418" t="s">
        <v>1626</v>
      </c>
      <c r="G2125" s="213"/>
      <c r="H2125" s="213"/>
      <c r="I2125" s="213"/>
      <c r="J2125" s="213"/>
      <c r="K2125" s="213"/>
      <c r="L2125" s="213"/>
      <c r="M2125" s="213"/>
      <c r="N2125" s="213"/>
      <c r="O2125" s="213"/>
      <c r="P2125" s="213"/>
    </row>
    <row r="2126" spans="1:16">
      <c r="A2126" s="415" t="s">
        <v>4628</v>
      </c>
      <c r="B2126" s="440" t="s">
        <v>2045</v>
      </c>
      <c r="C2126" s="212" t="s">
        <v>4467</v>
      </c>
      <c r="D2126" s="418" t="s">
        <v>1627</v>
      </c>
      <c r="G2126" s="213"/>
      <c r="H2126" s="213"/>
      <c r="I2126" s="213"/>
      <c r="J2126" s="213"/>
      <c r="K2126" s="213"/>
      <c r="L2126" s="213"/>
      <c r="M2126" s="213"/>
      <c r="N2126" s="213"/>
      <c r="O2126" s="213"/>
      <c r="P2126" s="213"/>
    </row>
    <row r="2127" spans="1:16">
      <c r="A2127" s="415" t="s">
        <v>4629</v>
      </c>
      <c r="B2127" s="440" t="s">
        <v>2045</v>
      </c>
      <c r="C2127" s="212" t="s">
        <v>4467</v>
      </c>
      <c r="D2127" s="418" t="s">
        <v>4474</v>
      </c>
      <c r="G2127" s="213"/>
      <c r="H2127" s="213"/>
      <c r="I2127" s="213"/>
      <c r="J2127" s="213"/>
      <c r="K2127" s="213"/>
      <c r="L2127" s="213"/>
      <c r="M2127" s="213"/>
      <c r="N2127" s="213"/>
      <c r="O2127" s="213"/>
      <c r="P2127" s="213"/>
    </row>
    <row r="2128" spans="1:16">
      <c r="A2128" s="415" t="s">
        <v>4630</v>
      </c>
      <c r="B2128" s="440" t="s">
        <v>2045</v>
      </c>
      <c r="C2128" s="212" t="s">
        <v>4467</v>
      </c>
      <c r="D2128" s="418" t="s">
        <v>1628</v>
      </c>
      <c r="G2128" s="213"/>
      <c r="H2128" s="213"/>
      <c r="I2128" s="213"/>
      <c r="J2128" s="213"/>
      <c r="K2128" s="213"/>
      <c r="L2128" s="213"/>
      <c r="M2128" s="213"/>
      <c r="N2128" s="213"/>
      <c r="O2128" s="213"/>
      <c r="P2128" s="213"/>
    </row>
    <row r="2129" spans="1:16">
      <c r="A2129" s="415" t="s">
        <v>4631</v>
      </c>
      <c r="B2129" s="440" t="s">
        <v>2045</v>
      </c>
      <c r="C2129" s="212" t="s">
        <v>4467</v>
      </c>
      <c r="D2129" s="215" t="s">
        <v>4468</v>
      </c>
      <c r="G2129" s="213"/>
      <c r="H2129" s="213"/>
      <c r="I2129" s="213"/>
      <c r="J2129" s="213"/>
      <c r="K2129" s="213"/>
      <c r="L2129" s="213"/>
      <c r="M2129" s="213"/>
      <c r="N2129" s="213"/>
      <c r="O2129" s="213"/>
      <c r="P2129" s="213"/>
    </row>
    <row r="2130" spans="1:16">
      <c r="A2130" s="415" t="s">
        <v>168</v>
      </c>
      <c r="B2130" s="440" t="s">
        <v>615</v>
      </c>
      <c r="C2130" s="212" t="s">
        <v>4466</v>
      </c>
      <c r="D2130" s="215" t="s">
        <v>169</v>
      </c>
      <c r="G2130" s="213"/>
      <c r="H2130" s="213"/>
      <c r="I2130" s="213"/>
      <c r="J2130" s="213"/>
      <c r="K2130" s="213"/>
      <c r="L2130" s="213"/>
      <c r="M2130" s="213"/>
      <c r="N2130" s="213"/>
      <c r="O2130" s="213"/>
      <c r="P2130" s="213"/>
    </row>
    <row r="2131" spans="1:16">
      <c r="A2131" s="415" t="s">
        <v>1987</v>
      </c>
      <c r="B2131" s="440" t="s">
        <v>3045</v>
      </c>
      <c r="C2131" s="212" t="s">
        <v>2982</v>
      </c>
      <c r="D2131" s="418" t="s">
        <v>2933</v>
      </c>
      <c r="G2131" s="213"/>
      <c r="H2131" s="213"/>
      <c r="I2131" s="213"/>
      <c r="J2131" s="213"/>
      <c r="K2131" s="213"/>
      <c r="L2131" s="213"/>
      <c r="M2131" s="213"/>
      <c r="N2131" s="213"/>
      <c r="O2131" s="213"/>
      <c r="P2131" s="213"/>
    </row>
    <row r="2132" spans="1:16">
      <c r="A2132" s="415" t="s">
        <v>1987</v>
      </c>
      <c r="B2132" s="440" t="s">
        <v>3045</v>
      </c>
      <c r="C2132" s="212" t="s">
        <v>2983</v>
      </c>
      <c r="D2132" s="215" t="s">
        <v>2932</v>
      </c>
      <c r="G2132" s="213"/>
      <c r="H2132" s="213"/>
      <c r="I2132" s="213"/>
      <c r="J2132" s="213"/>
      <c r="K2132" s="213"/>
      <c r="L2132" s="213"/>
      <c r="M2132" s="213"/>
      <c r="N2132" s="213"/>
      <c r="O2132" s="213"/>
      <c r="P2132" s="213"/>
    </row>
    <row r="2133" spans="1:16">
      <c r="A2133" s="415" t="s">
        <v>1987</v>
      </c>
      <c r="B2133" s="440" t="s">
        <v>3045</v>
      </c>
      <c r="C2133" s="212" t="s">
        <v>2984</v>
      </c>
      <c r="D2133" s="215" t="s">
        <v>2932</v>
      </c>
      <c r="G2133" s="213"/>
      <c r="H2133" s="213"/>
      <c r="I2133" s="213"/>
      <c r="J2133" s="213"/>
      <c r="K2133" s="213"/>
      <c r="L2133" s="213"/>
      <c r="M2133" s="213"/>
      <c r="N2133" s="213"/>
      <c r="O2133" s="213"/>
      <c r="P2133" s="213"/>
    </row>
    <row r="2134" spans="1:16">
      <c r="A2134" s="415" t="s">
        <v>1987</v>
      </c>
      <c r="B2134" s="440" t="s">
        <v>1863</v>
      </c>
      <c r="C2134" s="212" t="s">
        <v>2822</v>
      </c>
      <c r="D2134" s="215" t="s">
        <v>2932</v>
      </c>
      <c r="G2134" s="213"/>
      <c r="H2134" s="213"/>
      <c r="I2134" s="213"/>
      <c r="J2134" s="213"/>
      <c r="K2134" s="213"/>
      <c r="L2134" s="213"/>
      <c r="M2134" s="213"/>
      <c r="N2134" s="213"/>
      <c r="O2134" s="213"/>
      <c r="P2134" s="213"/>
    </row>
    <row r="2135" spans="1:16">
      <c r="A2135" s="415" t="s">
        <v>1987</v>
      </c>
      <c r="B2135" s="440" t="s">
        <v>1625</v>
      </c>
      <c r="C2135" s="212" t="s">
        <v>1864</v>
      </c>
      <c r="D2135" s="215" t="s">
        <v>2932</v>
      </c>
      <c r="G2135" s="213"/>
      <c r="H2135" s="213"/>
      <c r="I2135" s="213"/>
      <c r="J2135" s="213"/>
      <c r="K2135" s="213"/>
      <c r="L2135" s="213"/>
      <c r="M2135" s="213"/>
      <c r="N2135" s="213"/>
      <c r="O2135" s="213"/>
      <c r="P2135" s="213"/>
    </row>
    <row r="2136" spans="1:16">
      <c r="A2136" s="415" t="s">
        <v>2219</v>
      </c>
      <c r="B2136" s="444" t="s">
        <v>2220</v>
      </c>
      <c r="C2136" s="212" t="s">
        <v>2293</v>
      </c>
      <c r="D2136" s="215" t="s">
        <v>2221</v>
      </c>
    </row>
    <row r="2137" spans="1:16">
      <c r="A2137" s="415" t="s">
        <v>2208</v>
      </c>
      <c r="B2137" s="441" t="s">
        <v>615</v>
      </c>
      <c r="C2137" s="212" t="s">
        <v>2356</v>
      </c>
      <c r="D2137" s="215" t="s">
        <v>1646</v>
      </c>
    </row>
    <row r="2138" spans="1:16">
      <c r="A2138" s="415" t="s">
        <v>4260</v>
      </c>
      <c r="B2138" s="441" t="s">
        <v>615</v>
      </c>
      <c r="C2138" s="212" t="s">
        <v>4261</v>
      </c>
      <c r="D2138" s="215" t="s">
        <v>4262</v>
      </c>
    </row>
    <row r="2139" spans="1:16">
      <c r="A2139" s="415"/>
      <c r="B2139" s="441"/>
    </row>
    <row r="2140" spans="1:16">
      <c r="A2140" s="415"/>
      <c r="B2140" s="441"/>
    </row>
    <row r="2141" spans="1:16">
      <c r="A2141" s="415"/>
      <c r="B2141" s="441"/>
    </row>
    <row r="2142" spans="1:16">
      <c r="A2142" s="415"/>
      <c r="B2142" s="441"/>
    </row>
    <row r="2143" spans="1:16">
      <c r="A2143" s="415"/>
      <c r="B2143" s="441"/>
    </row>
    <row r="2144" spans="1:16">
      <c r="A2144" s="415"/>
      <c r="B2144" s="441"/>
    </row>
    <row r="2145" spans="1:2">
      <c r="A2145" s="415"/>
      <c r="B2145" s="441"/>
    </row>
    <row r="2146" spans="1:2">
      <c r="A2146" s="415"/>
      <c r="B2146" s="441"/>
    </row>
    <row r="2147" spans="1:2">
      <c r="A2147" s="415"/>
      <c r="B2147" s="441"/>
    </row>
    <row r="2148" spans="1:2">
      <c r="A2148" s="415"/>
      <c r="B2148" s="441"/>
    </row>
    <row r="2149" spans="1:2">
      <c r="A2149" s="415"/>
      <c r="B2149" s="441"/>
    </row>
    <row r="2150" spans="1:2">
      <c r="A2150" s="415"/>
      <c r="B2150" s="441"/>
    </row>
    <row r="2151" spans="1:2">
      <c r="A2151" s="415"/>
      <c r="B2151" s="441"/>
    </row>
    <row r="2152" spans="1:2">
      <c r="A2152" s="415"/>
      <c r="B2152" s="441"/>
    </row>
    <row r="2153" spans="1:2">
      <c r="A2153" s="415"/>
      <c r="B2153" s="441"/>
    </row>
    <row r="2154" spans="1:2">
      <c r="A2154" s="415"/>
      <c r="B2154" s="441"/>
    </row>
    <row r="2155" spans="1:2">
      <c r="A2155" s="415"/>
      <c r="B2155" s="441"/>
    </row>
    <row r="2156" spans="1:2">
      <c r="A2156" s="415"/>
      <c r="B2156" s="441"/>
    </row>
    <row r="2157" spans="1:2">
      <c r="A2157" s="415"/>
      <c r="B2157" s="441"/>
    </row>
    <row r="2158" spans="1:2">
      <c r="A2158" s="415"/>
      <c r="B2158" s="441"/>
    </row>
    <row r="2159" spans="1:2">
      <c r="A2159" s="415"/>
      <c r="B2159" s="441"/>
    </row>
    <row r="2160" spans="1:2">
      <c r="A2160" s="415"/>
      <c r="B2160" s="441"/>
    </row>
    <row r="2161" spans="1:2">
      <c r="A2161" s="415"/>
      <c r="B2161" s="441"/>
    </row>
    <row r="2162" spans="1:2">
      <c r="A2162" s="415"/>
      <c r="B2162" s="441"/>
    </row>
    <row r="2163" spans="1:2">
      <c r="A2163" s="415"/>
      <c r="B2163" s="441"/>
    </row>
    <row r="2164" spans="1:2">
      <c r="A2164" s="415"/>
      <c r="B2164" s="441"/>
    </row>
    <row r="2165" spans="1:2">
      <c r="A2165" s="415"/>
      <c r="B2165" s="441"/>
    </row>
    <row r="2166" spans="1:2">
      <c r="A2166" s="415"/>
      <c r="B2166" s="441"/>
    </row>
    <row r="2167" spans="1:2">
      <c r="A2167" s="415"/>
      <c r="B2167" s="441"/>
    </row>
    <row r="2168" spans="1:2">
      <c r="A2168" s="415"/>
      <c r="B2168" s="441"/>
    </row>
    <row r="2169" spans="1:2">
      <c r="A2169" s="415"/>
      <c r="B2169" s="441"/>
    </row>
    <row r="2170" spans="1:2">
      <c r="A2170" s="415"/>
      <c r="B2170" s="441"/>
    </row>
  </sheetData>
  <autoFilter ref="A962:O1048"/>
  <phoneticPr fontId="24" type="noConversion"/>
  <conditionalFormatting sqref="G1196:G1198">
    <cfRule type="expression" dxfId="14" priority="3" stopIfTrue="1">
      <formula>$A$3="un"</formula>
    </cfRule>
  </conditionalFormatting>
  <conditionalFormatting sqref="H1196:H1198">
    <cfRule type="expression" dxfId="13" priority="2" stopIfTrue="1">
      <formula>$A$3="un"</formula>
    </cfRule>
  </conditionalFormatting>
  <conditionalFormatting sqref="I1196:P1198">
    <cfRule type="expression" dxfId="12" priority="1" stopIfTrue="1">
      <formula>$A$3="un"</formula>
    </cfRule>
  </conditionalFormatting>
  <pageMargins left="0.78740157499999996" right="0.78740157499999996" top="0.984251969" bottom="0.984251969" header="0.4921259845" footer="0.4921259845"/>
  <pageSetup orientation="portrait" r:id="rId1"/>
  <headerFooter alignWithMargins="0">
    <oddFooter>&amp;R&amp;1#&amp;"Arial"&amp;10&amp;K000000Confidential C</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_Currency_Management">
    <pageSetUpPr fitToPage="1"/>
  </sheetPr>
  <dimension ref="A1:W39"/>
  <sheetViews>
    <sheetView showGridLines="0" tabSelected="1" zoomScale="70" workbookViewId="0">
      <selection activeCell="F4" sqref="F4"/>
    </sheetView>
  </sheetViews>
  <sheetFormatPr defaultColWidth="12" defaultRowHeight="13.2"/>
  <cols>
    <col min="1" max="1" width="16" style="1" customWidth="1"/>
    <col min="2" max="2" width="30.33203125" style="1" customWidth="1"/>
    <col min="3" max="3" width="24.109375" style="1" customWidth="1"/>
    <col min="4" max="4" width="38" style="1" customWidth="1"/>
    <col min="5" max="5" width="29" style="1" customWidth="1"/>
    <col min="6" max="6" width="42.33203125" style="1" customWidth="1"/>
    <col min="7" max="7" width="21.77734375" style="228" customWidth="1"/>
    <col min="8" max="8" width="51.6640625" style="228" hidden="1" customWidth="1"/>
    <col min="9" max="9" width="4.44140625" style="228" hidden="1" customWidth="1"/>
    <col min="10" max="10" width="55.33203125" style="1" customWidth="1"/>
    <col min="11" max="11" width="18.6640625" style="1" customWidth="1"/>
    <col min="12" max="12" width="23.6640625" style="1" customWidth="1"/>
    <col min="13" max="13" width="12" style="1"/>
    <col min="14" max="14" width="0" style="1" hidden="1" customWidth="1"/>
    <col min="15" max="15" width="122.6640625" style="1" hidden="1" customWidth="1"/>
    <col min="16" max="19" width="12" style="1"/>
    <col min="20" max="20" width="13.6640625" style="1" customWidth="1"/>
    <col min="21" max="16384" width="12" style="1"/>
  </cols>
  <sheetData>
    <row r="1" spans="1:23">
      <c r="A1" s="2006" t="s">
        <v>7589</v>
      </c>
      <c r="B1" s="2006"/>
    </row>
    <row r="2" spans="1:23" ht="21">
      <c r="B2" s="386"/>
      <c r="C2" s="655" t="s">
        <v>2220</v>
      </c>
      <c r="D2" s="386"/>
      <c r="E2" s="386"/>
      <c r="F2" s="386"/>
      <c r="G2" s="462"/>
      <c r="H2" s="462"/>
      <c r="I2" s="462"/>
      <c r="J2" s="386"/>
    </row>
    <row r="3" spans="1:23" ht="34.5" customHeight="1">
      <c r="B3" s="386"/>
      <c r="C3" s="463"/>
      <c r="D3" s="386"/>
      <c r="E3" s="386"/>
      <c r="F3" s="386"/>
      <c r="G3" s="462"/>
      <c r="H3" s="462"/>
      <c r="I3" s="462"/>
      <c r="J3" s="386"/>
    </row>
    <row r="4" spans="1:23" ht="21.6" thickBot="1">
      <c r="B4" s="646"/>
      <c r="C4" s="647"/>
      <c r="D4" s="646"/>
      <c r="E4" s="646"/>
      <c r="F4" s="646"/>
      <c r="G4" s="462"/>
      <c r="H4" s="462"/>
      <c r="I4" s="462"/>
      <c r="J4" s="386"/>
      <c r="O4" s="734" t="str">
        <f>Dictionary!D42</f>
        <v>Справочник по заполнению Стандартной Сметы</v>
      </c>
    </row>
    <row r="5" spans="1:23" ht="15.6" thickBot="1">
      <c r="B5" s="656" t="s">
        <v>3046</v>
      </c>
      <c r="C5" s="1802" t="s">
        <v>5561</v>
      </c>
      <c r="D5" s="1803"/>
      <c r="E5" s="1804"/>
      <c r="F5" s="646"/>
      <c r="G5" s="462"/>
      <c r="H5" s="462"/>
      <c r="I5" s="462"/>
      <c r="J5" s="386"/>
      <c r="O5" s="735" t="str">
        <f>Dictionary!D43</f>
        <v>Лист 0 Определение валютной корзины: заполните колонку "Страна" и обменный курс</v>
      </c>
    </row>
    <row r="6" spans="1:23" ht="26.25" customHeight="1">
      <c r="B6" s="646"/>
      <c r="C6" s="647"/>
      <c r="D6" s="646"/>
      <c r="E6" s="646"/>
      <c r="F6" s="646"/>
      <c r="G6" s="462"/>
      <c r="H6" s="462"/>
      <c r="I6" s="462"/>
      <c r="J6" s="386"/>
      <c r="O6" s="735" t="str">
        <f>Dictionary!D44</f>
        <v>Лист 1 Синтез: заполните данные по каждой теме до А7</v>
      </c>
    </row>
    <row r="7" spans="1:23" ht="21">
      <c r="B7" s="386"/>
      <c r="C7" s="463"/>
      <c r="D7" s="386"/>
      <c r="E7" s="386"/>
      <c r="F7" s="386"/>
      <c r="G7" s="462"/>
      <c r="H7" s="462"/>
      <c r="I7" s="462"/>
      <c r="J7" s="1544"/>
      <c r="O7" s="735" t="str">
        <f>Dictionary!D45</f>
        <v>Лист 2 Закупки: заполните данные по каждой теме</v>
      </c>
    </row>
    <row r="8" spans="1:23" ht="15.6">
      <c r="B8" s="658"/>
      <c r="C8" s="659" t="str">
        <f>Dictionary!$D$36</f>
        <v>Ячейка, заполнение которой не повлияет на расчеты</v>
      </c>
      <c r="E8" s="388"/>
      <c r="F8" s="455"/>
      <c r="G8" s="388"/>
      <c r="H8" s="388"/>
      <c r="I8" s="388"/>
      <c r="J8" s="1544"/>
      <c r="O8" s="735" t="str">
        <f>Dictionary!D46</f>
        <v>Лист 3 Добавленная стоимость: заполните данные по каждой теме</v>
      </c>
    </row>
    <row r="9" spans="1:23" ht="15.75" customHeight="1">
      <c r="G9" s="388"/>
      <c r="H9" s="388"/>
      <c r="I9" s="388"/>
      <c r="J9" s="386"/>
      <c r="O9" s="735" t="str">
        <f>Dictionary!D47</f>
        <v>Лист 1 Синтез: заполните данные по каждой теме до А17</v>
      </c>
    </row>
    <row r="10" spans="1:23" ht="15.6">
      <c r="B10" s="660"/>
      <c r="C10" s="659" t="str">
        <f>Dictionary!$D$37</f>
        <v>Ячейка, заполнение которой повлияет на расчеты</v>
      </c>
      <c r="E10" s="388"/>
      <c r="F10" s="388"/>
      <c r="G10" s="388"/>
      <c r="H10" s="388"/>
      <c r="I10" s="388"/>
      <c r="J10" s="386"/>
      <c r="O10" s="735" t="str">
        <f>Dictionary!D48</f>
        <v>Заполните Листы 4 и 5 (по необходимости)</v>
      </c>
    </row>
    <row r="11" spans="1:23">
      <c r="F11" s="388"/>
      <c r="G11" s="388"/>
      <c r="H11" s="388"/>
      <c r="I11" s="388"/>
      <c r="J11" s="386"/>
      <c r="O11" s="386"/>
    </row>
    <row r="12" spans="1:23" ht="9.75" hidden="1" customHeight="1">
      <c r="A12" s="652"/>
      <c r="B12" s="652"/>
      <c r="C12" s="652"/>
      <c r="D12" s="652"/>
      <c r="E12" s="652"/>
      <c r="F12" s="653"/>
      <c r="G12" s="653"/>
      <c r="H12" s="653"/>
      <c r="I12" s="653"/>
      <c r="J12" s="654"/>
      <c r="K12" s="652"/>
      <c r="L12" s="652"/>
      <c r="M12" s="652"/>
      <c r="N12" s="652"/>
      <c r="O12" s="654"/>
      <c r="P12" s="652"/>
      <c r="Q12" s="652"/>
      <c r="R12" s="652"/>
      <c r="S12" s="652"/>
      <c r="T12" s="652"/>
      <c r="U12" s="652"/>
      <c r="V12" s="652"/>
      <c r="W12" s="652"/>
    </row>
    <row r="13" spans="1:23">
      <c r="F13" s="388"/>
      <c r="G13" s="388"/>
      <c r="H13" s="388"/>
      <c r="I13" s="388"/>
      <c r="J13" s="386"/>
      <c r="O13" s="386"/>
    </row>
    <row r="14" spans="1:23">
      <c r="F14" s="388"/>
      <c r="G14" s="388"/>
      <c r="H14" s="388"/>
      <c r="I14" s="388"/>
      <c r="J14" s="386"/>
      <c r="O14" s="386"/>
    </row>
    <row r="15" spans="1:23" ht="21">
      <c r="C15" s="655" t="str">
        <f>Dictionary!$D$22</f>
        <v>Менеджмент валютной корзины</v>
      </c>
      <c r="F15" s="388"/>
      <c r="G15" s="388"/>
      <c r="H15" s="388"/>
      <c r="I15" s="388"/>
      <c r="J15" s="386"/>
      <c r="O15" s="386"/>
    </row>
    <row r="16" spans="1:23">
      <c r="F16" s="388"/>
      <c r="G16" s="388"/>
      <c r="H16" s="388"/>
      <c r="I16" s="388"/>
      <c r="J16" s="386"/>
      <c r="O16" s="386"/>
    </row>
    <row r="17" spans="1:20" ht="13.8">
      <c r="B17" s="661" t="str">
        <f>Dictionary!D23</f>
        <v>Укажите код валюты и обменный курс по отношению к основной валюте Стандартной Сметы</v>
      </c>
      <c r="F17" s="388"/>
      <c r="G17" s="388"/>
      <c r="H17" s="388"/>
      <c r="I17" s="388"/>
      <c r="J17" s="386"/>
      <c r="O17" s="386"/>
    </row>
    <row r="18" spans="1:20" ht="12.75" customHeight="1" thickBot="1">
      <c r="B18" s="386"/>
      <c r="C18" s="463"/>
      <c r="D18" s="386"/>
      <c r="E18" s="386"/>
      <c r="F18" s="386"/>
      <c r="G18" s="462"/>
      <c r="H18" s="462"/>
      <c r="I18" s="462"/>
      <c r="J18" s="386"/>
    </row>
    <row r="19" spans="1:20" ht="16.5" customHeight="1" thickBot="1">
      <c r="C19" s="1799" t="str">
        <f>Dictionary!D26</f>
        <v>Менеджмент валюты</v>
      </c>
      <c r="D19" s="1800"/>
      <c r="E19" s="1801"/>
      <c r="F19" s="875"/>
      <c r="G19" s="230"/>
      <c r="H19" s="230"/>
      <c r="I19" s="230"/>
      <c r="M19" s="386"/>
      <c r="N19" s="386"/>
      <c r="O19" s="386"/>
    </row>
    <row r="20" spans="1:20" ht="30.75" customHeight="1" thickBot="1">
      <c r="C20" s="876" t="str">
        <f>Dictionary!$D$27</f>
        <v>Страна</v>
      </c>
      <c r="D20" s="877" t="str">
        <f>Dictionary!$D$28</f>
        <v xml:space="preserve"> Код валюты</v>
      </c>
      <c r="E20" s="878" t="str">
        <f>Dictionary!$D$29</f>
        <v>Обменный курс</v>
      </c>
      <c r="F20" s="879" t="str">
        <f>Dictionary!$D$30</f>
        <v>Перевести в</v>
      </c>
      <c r="G20" s="231"/>
      <c r="H20" s="879" t="str">
        <f>Dictionary!$D$158</f>
        <v>Обменный курс для перевода в валюту Сметы</v>
      </c>
      <c r="I20" s="231"/>
      <c r="M20" s="386"/>
      <c r="N20" s="386"/>
      <c r="O20" s="386"/>
    </row>
    <row r="21" spans="1:20" ht="10.5" hidden="1" customHeight="1" thickBot="1">
      <c r="C21" s="876"/>
      <c r="D21" s="877"/>
      <c r="E21" s="878"/>
      <c r="F21" s="931"/>
      <c r="G21" s="231"/>
      <c r="H21" s="879"/>
      <c r="I21" s="231"/>
      <c r="M21" s="386"/>
      <c r="N21" s="386"/>
      <c r="O21" s="386"/>
    </row>
    <row r="22" spans="1:20" ht="22.5" customHeight="1" thickBot="1">
      <c r="A22" s="211"/>
      <c r="B22" s="880" t="str">
        <f>Dictionary!$D$152</f>
        <v>валюта сметы</v>
      </c>
      <c r="C22" s="650"/>
      <c r="D22" s="666"/>
      <c r="E22" s="845"/>
      <c r="F22" s="648"/>
      <c r="G22" s="46"/>
      <c r="H22" s="927">
        <f>E22</f>
        <v>0</v>
      </c>
      <c r="I22" s="46"/>
      <c r="M22" s="386"/>
      <c r="N22" s="456"/>
      <c r="O22" s="456"/>
      <c r="P22" s="184"/>
      <c r="Q22" s="184"/>
      <c r="R22" s="184"/>
      <c r="S22" s="184"/>
      <c r="T22" s="184"/>
    </row>
    <row r="23" spans="1:20" ht="33.75" customHeight="1" thickBot="1">
      <c r="A23" s="211"/>
      <c r="B23" s="880" t="str">
        <f>Dictionary!$D$153</f>
        <v>2nd currency of basket currencies</v>
      </c>
      <c r="C23" s="1020"/>
      <c r="D23" s="667"/>
      <c r="E23" s="651"/>
      <c r="F23" s="649"/>
      <c r="G23" s="46"/>
      <c r="H23" s="928">
        <f>E23</f>
        <v>0</v>
      </c>
      <c r="I23" s="46"/>
      <c r="J23" s="1563"/>
      <c r="M23" s="386"/>
      <c r="N23" s="456"/>
      <c r="O23" s="456"/>
      <c r="P23" s="184"/>
      <c r="Q23" s="184"/>
      <c r="R23" s="184"/>
      <c r="S23" s="184"/>
      <c r="T23" s="184"/>
    </row>
    <row r="24" spans="1:20" ht="32.25" customHeight="1" thickBot="1">
      <c r="A24" s="211"/>
      <c r="B24" s="880" t="str">
        <f>Dictionary!$D$154</f>
        <v>3rd currency of basket currencies</v>
      </c>
      <c r="C24" s="1020"/>
      <c r="D24" s="667"/>
      <c r="E24" s="651"/>
      <c r="F24" s="649"/>
      <c r="G24" s="46"/>
      <c r="H24" s="928">
        <f>E24</f>
        <v>0</v>
      </c>
      <c r="I24" s="46"/>
      <c r="M24" s="386"/>
      <c r="O24" s="661" t="str">
        <f>Dictionary!$D$24</f>
        <v>Валютная корзина ограничивается тремя валютами, но смета может содержать более трех валют</v>
      </c>
      <c r="P24" s="184"/>
      <c r="Q24" s="184"/>
      <c r="R24" s="184"/>
      <c r="S24" s="184"/>
      <c r="T24" s="184"/>
    </row>
    <row r="25" spans="1:20" ht="15.6">
      <c r="A25" s="211"/>
      <c r="C25" s="1020"/>
      <c r="D25" s="667"/>
      <c r="E25" s="651"/>
      <c r="F25" s="1022"/>
      <c r="G25" s="46"/>
      <c r="H25" s="929">
        <f t="shared" ref="H25:H31" si="0">E25*IF(ISNA(VLOOKUP(F25,Devise_PanierDevise,2,FALSE)),1,VLOOKUP(F25,Devise_PanierDevise,2,FALSE))</f>
        <v>0</v>
      </c>
      <c r="I25" s="46"/>
      <c r="M25" s="386"/>
      <c r="O25" s="663"/>
    </row>
    <row r="26" spans="1:20" ht="15.6">
      <c r="A26" s="211"/>
      <c r="C26" s="1020"/>
      <c r="D26" s="667" t="str">
        <f t="shared" ref="D26:D31" si="1">IF(C26=0,"",VLOOKUP(C26,Pays_Devise,2,FALSE))</f>
        <v/>
      </c>
      <c r="E26" s="651"/>
      <c r="F26" s="1022"/>
      <c r="G26" s="46"/>
      <c r="H26" s="929">
        <f t="shared" si="0"/>
        <v>0</v>
      </c>
      <c r="I26" s="46"/>
      <c r="M26" s="386"/>
      <c r="O26" s="663" t="str">
        <f>Dictionary!$D$25</f>
        <v>Укажите как вы хотите учитывать те валюты, которые не входят в валютную корзину</v>
      </c>
    </row>
    <row r="27" spans="1:20" ht="15.6">
      <c r="A27" s="211"/>
      <c r="C27" s="1020"/>
      <c r="D27" s="667" t="str">
        <f t="shared" si="1"/>
        <v/>
      </c>
      <c r="E27" s="651"/>
      <c r="F27" s="1022"/>
      <c r="G27" s="46"/>
      <c r="H27" s="929">
        <f t="shared" si="0"/>
        <v>0</v>
      </c>
      <c r="I27" s="46"/>
      <c r="M27" s="386"/>
      <c r="N27" s="386"/>
      <c r="O27" s="386"/>
    </row>
    <row r="28" spans="1:20" ht="15.6">
      <c r="A28" s="211"/>
      <c r="C28" s="1020"/>
      <c r="D28" s="667" t="str">
        <f t="shared" si="1"/>
        <v/>
      </c>
      <c r="E28" s="651"/>
      <c r="F28" s="1022"/>
      <c r="G28" s="46"/>
      <c r="H28" s="929">
        <f t="shared" si="0"/>
        <v>0</v>
      </c>
      <c r="I28" s="46"/>
      <c r="M28" s="386"/>
      <c r="N28" s="386"/>
      <c r="O28" s="386"/>
    </row>
    <row r="29" spans="1:20" ht="15.6">
      <c r="A29" s="211"/>
      <c r="C29" s="1020"/>
      <c r="D29" s="667" t="str">
        <f t="shared" si="1"/>
        <v/>
      </c>
      <c r="E29" s="651"/>
      <c r="F29" s="1022"/>
      <c r="G29" s="46"/>
      <c r="H29" s="929">
        <f t="shared" si="0"/>
        <v>0</v>
      </c>
      <c r="I29" s="46"/>
      <c r="M29" s="386"/>
      <c r="N29" s="386"/>
      <c r="O29" s="386"/>
    </row>
    <row r="30" spans="1:20" ht="15.6">
      <c r="A30" s="211"/>
      <c r="C30" s="1020"/>
      <c r="D30" s="667" t="str">
        <f t="shared" si="1"/>
        <v/>
      </c>
      <c r="E30" s="651"/>
      <c r="F30" s="1022"/>
      <c r="G30" s="46"/>
      <c r="H30" s="929">
        <f t="shared" si="0"/>
        <v>0</v>
      </c>
      <c r="I30" s="46"/>
      <c r="M30" s="386"/>
      <c r="N30" s="386"/>
      <c r="O30" s="386"/>
    </row>
    <row r="31" spans="1:20" ht="16.2" thickBot="1">
      <c r="A31" s="211"/>
      <c r="C31" s="1021"/>
      <c r="D31" s="1205" t="str">
        <f t="shared" si="1"/>
        <v/>
      </c>
      <c r="E31" s="1024"/>
      <c r="F31" s="1023"/>
      <c r="G31" s="46"/>
      <c r="H31" s="930">
        <f t="shared" si="0"/>
        <v>0</v>
      </c>
      <c r="I31" s="46"/>
      <c r="M31" s="386"/>
      <c r="N31" s="386"/>
      <c r="O31" s="386"/>
    </row>
    <row r="32" spans="1:20">
      <c r="G32" s="229"/>
      <c r="H32" s="229"/>
      <c r="I32" s="229"/>
      <c r="M32" s="386"/>
      <c r="N32" s="386"/>
      <c r="O32" s="386"/>
    </row>
    <row r="33" spans="2:12" ht="13.8">
      <c r="C33" s="192"/>
      <c r="G33" s="229"/>
      <c r="H33" s="229"/>
      <c r="I33" s="229"/>
      <c r="K33" s="229"/>
      <c r="L33" s="443"/>
    </row>
    <row r="34" spans="2:12">
      <c r="C34" s="386"/>
      <c r="D34" s="386"/>
      <c r="E34" s="386"/>
      <c r="F34" s="386"/>
      <c r="G34" s="462"/>
      <c r="H34" s="462"/>
      <c r="I34" s="462"/>
      <c r="J34" s="386"/>
      <c r="K34" s="386"/>
      <c r="L34" s="386"/>
    </row>
    <row r="35" spans="2:12" ht="15.6">
      <c r="B35" s="664"/>
      <c r="C35" s="386"/>
      <c r="D35" s="386"/>
      <c r="E35" s="386"/>
      <c r="F35" s="386"/>
      <c r="G35" s="462"/>
      <c r="H35" s="462"/>
      <c r="I35" s="462"/>
      <c r="J35" s="386"/>
      <c r="K35" s="386"/>
      <c r="L35" s="386"/>
    </row>
    <row r="36" spans="2:12" ht="15">
      <c r="B36" s="665"/>
      <c r="C36" s="386"/>
      <c r="D36" s="386"/>
      <c r="E36" s="386"/>
      <c r="F36" s="386"/>
      <c r="G36" s="462"/>
      <c r="H36" s="462"/>
      <c r="I36" s="462"/>
      <c r="J36" s="386"/>
      <c r="K36" s="386"/>
      <c r="L36" s="386"/>
    </row>
    <row r="37" spans="2:12" ht="15">
      <c r="B37" s="665"/>
      <c r="C37" s="386"/>
      <c r="D37" s="386"/>
      <c r="E37" s="386"/>
      <c r="F37" s="386"/>
      <c r="G37" s="462"/>
      <c r="H37" s="462"/>
      <c r="I37" s="462"/>
      <c r="J37" s="386"/>
      <c r="K37" s="386"/>
      <c r="L37" s="386"/>
    </row>
    <row r="38" spans="2:12">
      <c r="B38" s="386"/>
      <c r="C38" s="386"/>
      <c r="D38" s="386"/>
      <c r="E38" s="386"/>
      <c r="F38" s="386"/>
      <c r="G38" s="462"/>
      <c r="H38" s="462"/>
      <c r="I38" s="462"/>
      <c r="J38" s="386"/>
      <c r="K38" s="386"/>
      <c r="L38" s="386"/>
    </row>
    <row r="39" spans="2:12">
      <c r="B39" s="386"/>
      <c r="C39" s="386"/>
      <c r="D39" s="386"/>
      <c r="E39" s="386"/>
      <c r="F39" s="386"/>
      <c r="G39" s="462"/>
      <c r="H39" s="462"/>
      <c r="I39" s="462"/>
      <c r="J39" s="386"/>
      <c r="K39" s="386"/>
      <c r="L39" s="386"/>
    </row>
  </sheetData>
  <mergeCells count="3">
    <mergeCell ref="C19:E19"/>
    <mergeCell ref="C5:E5"/>
    <mergeCell ref="A1:B1"/>
  </mergeCells>
  <phoneticPr fontId="24" type="noConversion"/>
  <dataValidations count="3">
    <dataValidation type="list" showInputMessage="1" showErrorMessage="1" sqref="C22:C31">
      <formula1>Pays</formula1>
    </dataValidation>
    <dataValidation type="list" allowBlank="1" showInputMessage="1" showErrorMessage="1" sqref="C5:E5">
      <formula1>langue</formula1>
    </dataValidation>
    <dataValidation type="list" allowBlank="1" showInputMessage="1" showErrorMessage="1" sqref="F25:F31">
      <formula1>code_PanierDevise</formula1>
    </dataValidation>
  </dataValidations>
  <pageMargins left="0.5" right="0.33" top="0.42" bottom="0.6" header="0.17" footer="0.25"/>
  <pageSetup scale="54" orientation="portrait" r:id="rId1"/>
  <headerFooter alignWithMargins="0">
    <oddFooter>&amp;L&amp;D  &amp;T&amp;R&amp;"Calibri"&amp;11&amp;K000000&amp;N_x000D_&amp;1#&amp;"Arial"&amp;10&amp;K000000Confidential C</oddFooter>
  </headerFooter>
  <ignoredErrors>
    <ignoredError sqref="H22:H24 H25:H3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1_Synthese">
    <pageSetUpPr fitToPage="1"/>
  </sheetPr>
  <dimension ref="A1:Z126"/>
  <sheetViews>
    <sheetView showGridLines="0" zoomScale="80" zoomScaleNormal="80" workbookViewId="0">
      <selection activeCell="E11" sqref="E11"/>
    </sheetView>
  </sheetViews>
  <sheetFormatPr defaultColWidth="12" defaultRowHeight="13.2"/>
  <cols>
    <col min="1" max="1" width="55.33203125" style="63" customWidth="1"/>
    <col min="2" max="2" width="34.6640625" style="63" customWidth="1"/>
    <col min="3" max="3" width="19.33203125" style="61" customWidth="1"/>
    <col min="4" max="4" width="12.6640625" style="6" customWidth="1"/>
    <col min="5" max="5" width="15.6640625" style="2" customWidth="1"/>
    <col min="6" max="6" width="11.77734375" style="844" customWidth="1"/>
    <col min="7" max="7" width="20" style="2" customWidth="1"/>
    <col min="8" max="8" width="10.44140625" style="2" customWidth="1"/>
    <col min="9" max="9" width="10.77734375" style="2" customWidth="1"/>
    <col min="10" max="10" width="14.44140625" style="2" customWidth="1"/>
    <col min="11" max="14" width="2.44140625" style="2" customWidth="1"/>
    <col min="15" max="17" width="2.109375" style="2" customWidth="1"/>
    <col min="18" max="18" width="2.109375" style="57" customWidth="1"/>
    <col min="19" max="19" width="43.77734375" style="386" customWidth="1"/>
    <col min="20" max="20" width="42" style="386" customWidth="1"/>
    <col min="21" max="21" width="20" style="386" customWidth="1"/>
    <col min="22" max="24" width="29.109375" style="462" customWidth="1"/>
    <col min="25" max="25" width="4.6640625" style="57" customWidth="1"/>
    <col min="26" max="26" width="12" style="57"/>
    <col min="27" max="16384" width="12" style="2"/>
  </cols>
  <sheetData>
    <row r="1" spans="1:26" s="60" customFormat="1" ht="18" customHeight="1">
      <c r="A1" s="5" t="str">
        <f>Dictionary!$D$55</f>
        <v>ТАБЛИЦА N°1 : КАЛЬКУЛЯЦИЯ СЕБЕСТОИМОСТИ ДЕТАЛИ</v>
      </c>
      <c r="B1" s="5"/>
      <c r="C1" s="5"/>
      <c r="D1" s="5"/>
      <c r="E1" s="5"/>
      <c r="F1" s="1607"/>
      <c r="G1" s="5"/>
      <c r="R1" s="739"/>
      <c r="S1" s="762"/>
      <c r="T1" s="762"/>
      <c r="U1" s="762"/>
      <c r="V1" s="763"/>
      <c r="W1" s="763"/>
      <c r="X1" s="763"/>
      <c r="Y1" s="739"/>
      <c r="Z1" s="739"/>
    </row>
    <row r="2" spans="1:26" ht="16.5" customHeight="1" thickBot="1">
      <c r="A2" s="5"/>
      <c r="B2" s="385"/>
      <c r="C2" s="46"/>
      <c r="D2" s="8"/>
      <c r="E2" s="8"/>
      <c r="F2" s="1608"/>
      <c r="G2" s="8"/>
      <c r="S2" s="764"/>
      <c r="T2" s="764"/>
    </row>
    <row r="3" spans="1:26" ht="15" customHeight="1">
      <c r="A3" s="1823" t="str">
        <f>Dictionary!$D$56</f>
        <v>НАЗВАНИЕ ПОСТАВЩИКА</v>
      </c>
      <c r="B3" s="1824">
        <v>0</v>
      </c>
      <c r="C3" s="756"/>
      <c r="D3" s="757"/>
      <c r="E3" s="757"/>
      <c r="F3" s="1596"/>
      <c r="G3" s="758"/>
      <c r="S3" s="764"/>
      <c r="T3" s="764"/>
      <c r="U3" s="765"/>
    </row>
    <row r="4" spans="1:26" ht="15" customHeight="1">
      <c r="A4" s="1825" t="str">
        <f>Dictionary!$D$57</f>
        <v>Номер счета поставщика(закупочного)</v>
      </c>
      <c r="B4" s="1826"/>
      <c r="C4" s="759"/>
      <c r="D4" s="760"/>
      <c r="E4" s="760"/>
      <c r="F4" s="1597"/>
      <c r="G4" s="761"/>
      <c r="S4" s="764"/>
      <c r="T4" s="764"/>
      <c r="U4" s="765"/>
    </row>
    <row r="5" spans="1:26" ht="15" customHeight="1">
      <c r="A5" s="1825" t="str">
        <f>Dictionary!$D$58</f>
        <v>Месторасположение завода</v>
      </c>
      <c r="B5" s="1827">
        <v>0</v>
      </c>
      <c r="C5" s="766" t="str">
        <f>Dictionary!$D$59</f>
        <v>Страна</v>
      </c>
      <c r="D5" s="554"/>
      <c r="E5" s="767" t="str">
        <f>Dictionary!$D$60</f>
        <v>Город</v>
      </c>
      <c r="F5" s="1609"/>
      <c r="G5" s="754"/>
      <c r="S5" s="764"/>
      <c r="T5" s="764"/>
      <c r="U5" s="768"/>
    </row>
    <row r="6" spans="1:26" ht="15" customHeight="1">
      <c r="A6" s="1830" t="str">
        <f>Dictionary!$D$61</f>
        <v xml:space="preserve">A1 - Дата составления калькуляции : </v>
      </c>
      <c r="B6" s="1826"/>
      <c r="C6" s="450"/>
      <c r="D6" s="451"/>
      <c r="E6" s="451"/>
      <c r="F6" s="1598"/>
      <c r="G6" s="452"/>
      <c r="S6" s="764"/>
      <c r="T6" s="764"/>
      <c r="U6" s="765"/>
    </row>
    <row r="7" spans="1:26" ht="15" customHeight="1">
      <c r="A7" s="1647" t="str">
        <f>Dictionary!$D$62</f>
        <v xml:space="preserve">A2 - Калькуляция действительна начиная с (дата) : </v>
      </c>
      <c r="B7" s="1648"/>
      <c r="C7" s="453"/>
      <c r="D7" s="105"/>
      <c r="E7" s="105"/>
      <c r="F7" s="1599"/>
      <c r="G7" s="106"/>
      <c r="S7" s="769"/>
      <c r="T7" s="769"/>
      <c r="U7" s="770"/>
    </row>
    <row r="8" spans="1:26" ht="15" customHeight="1" thickBot="1">
      <c r="A8" s="1828" t="str">
        <f>Dictionary!$D$63</f>
        <v xml:space="preserve">СОСТАВЛЕНО (Ф.И.О.) : </v>
      </c>
      <c r="B8" s="1829"/>
      <c r="C8" s="1794"/>
      <c r="D8" s="752"/>
      <c r="E8" s="752"/>
      <c r="F8" s="1600"/>
      <c r="G8" s="755"/>
      <c r="S8" s="769"/>
      <c r="T8" s="769"/>
      <c r="U8" s="765"/>
    </row>
    <row r="9" spans="1:26" ht="15" customHeight="1" thickBot="1">
      <c r="A9" s="1649"/>
      <c r="B9" s="1650"/>
      <c r="C9" s="565"/>
      <c r="D9" s="566"/>
      <c r="E9" s="566"/>
      <c r="F9" s="1610"/>
      <c r="G9" s="566"/>
      <c r="S9" s="769"/>
      <c r="T9" s="769"/>
      <c r="U9" s="771"/>
    </row>
    <row r="10" spans="1:26" ht="15" customHeight="1">
      <c r="A10" s="1814" t="str">
        <f>Dictionary!$D$64</f>
        <v>A3 - Основная валюта проекта</v>
      </c>
      <c r="B10" s="1815"/>
      <c r="C10" s="454">
        <f>'Sheet 0'!D22</f>
        <v>0</v>
      </c>
      <c r="D10" s="118"/>
      <c r="E10" s="118"/>
      <c r="F10" s="1601"/>
      <c r="G10" s="119"/>
      <c r="J10" s="193"/>
    </row>
    <row r="11" spans="1:26" ht="15" customHeight="1" thickBot="1">
      <c r="A11" s="1816" t="str">
        <f>Dictionary!$D$65</f>
        <v>A4 - Объемы производства (деталей в год) :</v>
      </c>
      <c r="B11" s="1817"/>
      <c r="C11" s="141"/>
      <c r="D11" s="123"/>
      <c r="E11" s="123"/>
      <c r="F11" s="1602"/>
      <c r="G11" s="124"/>
      <c r="S11" s="1687" t="str">
        <f>Dictionary!D730</f>
        <v>Синтез Стандартной котировки (в валюту котировки)</v>
      </c>
      <c r="T11" s="1688"/>
      <c r="U11" s="772"/>
    </row>
    <row r="12" spans="1:26" s="386" customFormat="1" ht="15" customHeight="1" thickBot="1">
      <c r="A12" s="1651"/>
      <c r="B12" s="1652"/>
      <c r="F12" s="465"/>
      <c r="R12" s="462"/>
      <c r="S12" s="1689"/>
      <c r="T12" s="1690"/>
      <c r="U12" s="462"/>
      <c r="V12" s="462"/>
      <c r="W12" s="462"/>
      <c r="X12" s="462"/>
      <c r="Y12" s="462"/>
      <c r="Z12" s="462"/>
    </row>
    <row r="13" spans="1:26" s="386" customFormat="1" ht="15" customHeight="1">
      <c r="A13" s="1821" t="str">
        <f>Dictionary!$D$66</f>
        <v>A5 - Наименование детали :</v>
      </c>
      <c r="B13" s="1822"/>
      <c r="C13" s="742"/>
      <c r="D13" s="743"/>
      <c r="E13" s="743"/>
      <c r="F13" s="1603"/>
      <c r="G13" s="744"/>
      <c r="R13" s="462"/>
      <c r="S13" s="1813"/>
      <c r="T13" s="1813"/>
      <c r="U13" s="765"/>
      <c r="V13" s="462"/>
      <c r="W13" s="462"/>
      <c r="X13" s="462"/>
      <c r="Y13" s="462"/>
      <c r="Z13" s="462"/>
    </row>
    <row r="14" spans="1:26" s="386" customFormat="1" ht="15" customHeight="1" thickBot="1">
      <c r="A14" s="1805" t="str">
        <f>Dictionary!$D$67</f>
        <v>А6.1 - Номер детали</v>
      </c>
      <c r="B14" s="1806"/>
      <c r="C14" s="745"/>
      <c r="D14" s="746"/>
      <c r="E14" s="746"/>
      <c r="F14" s="1604"/>
      <c r="G14" s="747"/>
      <c r="R14" s="462"/>
      <c r="S14" s="1813"/>
      <c r="T14" s="1813"/>
      <c r="U14" s="765"/>
      <c r="V14" s="462"/>
      <c r="W14" s="462"/>
      <c r="X14" s="462"/>
      <c r="Y14" s="462"/>
      <c r="Z14" s="462"/>
    </row>
    <row r="15" spans="1:26" s="386" customFormat="1" ht="15" customHeight="1">
      <c r="A15" s="1840" t="str">
        <f>Dictionary!$D$68</f>
        <v>А6.2 - Таможенный код</v>
      </c>
      <c r="B15" s="1841"/>
      <c r="C15" s="748"/>
      <c r="D15" s="749"/>
      <c r="E15" s="749"/>
      <c r="F15" s="1605"/>
      <c r="G15" s="750"/>
      <c r="I15" s="2"/>
      <c r="R15" s="462"/>
      <c r="S15" s="1814" t="str">
        <f>Dictionary!$D$64</f>
        <v>A3 - Основная валюта проекта</v>
      </c>
      <c r="T15" s="1815"/>
      <c r="U15" s="996">
        <f>C10</f>
        <v>0</v>
      </c>
      <c r="V15" s="462"/>
      <c r="W15" s="462"/>
      <c r="X15" s="462"/>
      <c r="Y15" s="462"/>
      <c r="Z15" s="462"/>
    </row>
    <row r="16" spans="1:26" s="386" customFormat="1" ht="15" customHeight="1" thickBot="1">
      <c r="A16" s="1842" t="str">
        <f>Dictionary!$D$69</f>
        <v xml:space="preserve">A7 - Наименование проекта : </v>
      </c>
      <c r="B16" s="1843"/>
      <c r="C16" s="751"/>
      <c r="D16" s="752"/>
      <c r="E16" s="752"/>
      <c r="F16" s="1600"/>
      <c r="G16" s="753"/>
      <c r="R16" s="462"/>
      <c r="S16" s="1816" t="str">
        <f>Dictionary!$D$65</f>
        <v>A4 - Объемы производства (деталей в год) :</v>
      </c>
      <c r="T16" s="1817"/>
      <c r="U16" s="997">
        <f>C11</f>
        <v>0</v>
      </c>
      <c r="V16" s="462"/>
      <c r="W16" s="462"/>
      <c r="X16" s="462"/>
      <c r="Y16" s="462"/>
      <c r="Z16" s="462"/>
    </row>
    <row r="17" spans="1:26" s="386" customFormat="1" ht="15" customHeight="1" thickBot="1">
      <c r="A17" s="1653" t="str">
        <f>Dictionary!D141</f>
        <v>Заполните Лист 2 Закупки</v>
      </c>
      <c r="B17" s="1653"/>
      <c r="C17" s="387"/>
      <c r="F17" s="465"/>
      <c r="R17" s="462"/>
      <c r="S17" s="1653"/>
      <c r="T17" s="1653"/>
      <c r="U17" s="387"/>
      <c r="V17" s="462"/>
      <c r="W17" s="462"/>
      <c r="X17" s="462"/>
      <c r="Y17" s="462"/>
      <c r="Z17" s="462"/>
    </row>
    <row r="18" spans="1:26" s="388" customFormat="1" ht="15" customHeight="1" thickBot="1">
      <c r="A18" s="1654"/>
      <c r="B18" s="1655"/>
      <c r="C18" s="1643" t="str">
        <f>Dictionary!$D$70</f>
        <v>Сумма</v>
      </c>
      <c r="D18" s="1644" t="str">
        <f>Dictionary!$D$136</f>
        <v>Валюта</v>
      </c>
      <c r="E18" s="1818" t="str">
        <f>Dictionary!$D$71</f>
        <v>Комментарии</v>
      </c>
      <c r="F18" s="1819"/>
      <c r="G18" s="1820"/>
      <c r="R18" s="387"/>
      <c r="S18" s="1654"/>
      <c r="T18" s="1655"/>
      <c r="U18" s="775" t="str">
        <f>Dictionary!$D$70</f>
        <v>Сумма</v>
      </c>
      <c r="V18" s="387"/>
      <c r="W18" s="387"/>
      <c r="X18" s="387"/>
      <c r="Y18" s="387"/>
      <c r="Z18" s="387"/>
    </row>
    <row r="19" spans="1:26" ht="15" customHeight="1">
      <c r="A19" s="1807" t="str">
        <f>Dictionary!$D$72</f>
        <v>A8 - Локальная составляющая закупок</v>
      </c>
      <c r="B19" s="1808"/>
      <c r="C19" s="1639">
        <f>SUM(C20:C22)</f>
        <v>0</v>
      </c>
      <c r="D19" s="1588">
        <f>$C$10</f>
        <v>0</v>
      </c>
      <c r="E19" s="1640"/>
      <c r="F19" s="1641"/>
      <c r="G19" s="1642"/>
      <c r="S19" s="1807" t="str">
        <f>Dictionary!$D$72</f>
        <v>A8 - Локальная составляющая закупок</v>
      </c>
      <c r="T19" s="1808"/>
      <c r="U19" s="980">
        <f>C19</f>
        <v>0</v>
      </c>
    </row>
    <row r="20" spans="1:26" ht="15" customHeight="1">
      <c r="A20" s="1809" t="str">
        <f>Dictionary!$D$73</f>
        <v>Материалы</v>
      </c>
      <c r="B20" s="1810"/>
      <c r="C20" s="1591">
        <f>'Sheet 2 Purchase'!C4</f>
        <v>0</v>
      </c>
      <c r="D20" s="1589">
        <f t="shared" ref="D20:D34" si="0">$C$10</f>
        <v>0</v>
      </c>
      <c r="E20" s="445"/>
      <c r="F20" s="1611"/>
      <c r="G20" s="1572"/>
      <c r="S20" s="1809" t="str">
        <f>Dictionary!$D$73</f>
        <v>Материалы</v>
      </c>
      <c r="T20" s="1810"/>
      <c r="U20" s="1010">
        <f t="shared" ref="U20:U34" si="1">C20</f>
        <v>0</v>
      </c>
    </row>
    <row r="21" spans="1:26" ht="15" customHeight="1">
      <c r="A21" s="1809" t="str">
        <f>Dictionary!$D$74</f>
        <v>Комплектующие</v>
      </c>
      <c r="B21" s="1810"/>
      <c r="C21" s="1583">
        <f>'Sheet 2 Purchase'!C5</f>
        <v>0</v>
      </c>
      <c r="D21" s="1589">
        <f t="shared" si="0"/>
        <v>0</v>
      </c>
      <c r="E21" s="445"/>
      <c r="F21" s="1611"/>
      <c r="G21" s="1572"/>
      <c r="S21" s="1809" t="str">
        <f>Dictionary!$D$74</f>
        <v>Комплектующие</v>
      </c>
      <c r="T21" s="1810"/>
      <c r="U21" s="977">
        <f t="shared" si="1"/>
        <v>0</v>
      </c>
    </row>
    <row r="22" spans="1:26" ht="15" customHeight="1">
      <c r="A22" s="1809" t="str">
        <f>Dictionary!$D$75</f>
        <v>Закупаемая обработка (если делается другим подрядчиком)</v>
      </c>
      <c r="B22" s="1810"/>
      <c r="C22" s="1592">
        <f>'Sheet 2 Purchase'!C6</f>
        <v>0</v>
      </c>
      <c r="D22" s="1589">
        <f t="shared" si="0"/>
        <v>0</v>
      </c>
      <c r="E22" s="445"/>
      <c r="F22" s="1611"/>
      <c r="G22" s="1572"/>
      <c r="S22" s="1809" t="str">
        <f>Dictionary!$D$75</f>
        <v>Закупаемая обработка (если делается другим подрядчиком)</v>
      </c>
      <c r="T22" s="1810"/>
      <c r="U22" s="1011">
        <f t="shared" si="1"/>
        <v>0</v>
      </c>
    </row>
    <row r="23" spans="1:26" ht="15" customHeight="1">
      <c r="A23" s="1811" t="str">
        <f>Dictionary!$D$76</f>
        <v>А8.1 - Логистика на локальные закупки</v>
      </c>
      <c r="B23" s="1812"/>
      <c r="C23" s="1003">
        <f>SUMIF('Sheet 2 Purchase'!G14:G60,$D$5,'Sheet 2 Purchase'!W14:W60)</f>
        <v>0</v>
      </c>
      <c r="D23" s="1589">
        <f t="shared" si="0"/>
        <v>0</v>
      </c>
      <c r="E23" s="445"/>
      <c r="F23" s="1611"/>
      <c r="G23" s="1572"/>
      <c r="S23" s="1811" t="str">
        <f>Dictionary!$D$76</f>
        <v>А8.1 - Логистика на локальные закупки</v>
      </c>
      <c r="T23" s="1812"/>
      <c r="U23" s="975">
        <f t="shared" si="1"/>
        <v>0</v>
      </c>
    </row>
    <row r="24" spans="1:26" ht="15" customHeight="1">
      <c r="A24" s="1656" t="str">
        <f>Dictionary!$D$77</f>
        <v>А8.2 - Налоги на локальные закупки</v>
      </c>
      <c r="B24" s="1657"/>
      <c r="C24" s="1004">
        <f>SUMIF('Sheet 2 Purchase'!G14:G60,D5,'Sheet 2 Purchase'!Z14:Z60)</f>
        <v>0</v>
      </c>
      <c r="D24" s="1589">
        <f t="shared" si="0"/>
        <v>0</v>
      </c>
      <c r="E24" s="445"/>
      <c r="F24" s="1611"/>
      <c r="G24" s="1572"/>
      <c r="S24" s="1656" t="str">
        <f>Dictionary!$D$77</f>
        <v>А8.2 - Налоги на локальные закупки</v>
      </c>
      <c r="T24" s="1657"/>
      <c r="U24" s="981">
        <f t="shared" si="1"/>
        <v>0</v>
      </c>
    </row>
    <row r="25" spans="1:26" ht="15" customHeight="1">
      <c r="A25" s="1656" t="str">
        <f>Dictionary!$D$78</f>
        <v>A9 - Импортная составляющая закупок</v>
      </c>
      <c r="B25" s="1657"/>
      <c r="C25" s="1003">
        <f>SUM(C26:C28)</f>
        <v>0</v>
      </c>
      <c r="D25" s="1589">
        <f t="shared" si="0"/>
        <v>0</v>
      </c>
      <c r="E25" s="445"/>
      <c r="F25" s="1611"/>
      <c r="G25" s="1572"/>
      <c r="S25" s="1656" t="str">
        <f>Dictionary!$D$78</f>
        <v>A9 - Импортная составляющая закупок</v>
      </c>
      <c r="T25" s="1657"/>
      <c r="U25" s="975">
        <f t="shared" si="1"/>
        <v>0</v>
      </c>
    </row>
    <row r="26" spans="1:26" ht="15" customHeight="1">
      <c r="A26" s="1809" t="str">
        <f>Dictionary!$D$73</f>
        <v>Материалы</v>
      </c>
      <c r="B26" s="1810"/>
      <c r="C26" s="1591">
        <f>'Sheet 2 Purchase'!D4</f>
        <v>0</v>
      </c>
      <c r="D26" s="1589">
        <f t="shared" si="0"/>
        <v>0</v>
      </c>
      <c r="E26" s="445"/>
      <c r="F26" s="1611"/>
      <c r="G26" s="1572"/>
      <c r="H26" s="1574"/>
      <c r="S26" s="1809" t="str">
        <f>Dictionary!$D$73</f>
        <v>Материалы</v>
      </c>
      <c r="T26" s="1810"/>
      <c r="U26" s="1010">
        <f t="shared" si="1"/>
        <v>0</v>
      </c>
    </row>
    <row r="27" spans="1:26" ht="15" customHeight="1">
      <c r="A27" s="1809" t="str">
        <f>Dictionary!$D$74</f>
        <v>Комплектующие</v>
      </c>
      <c r="B27" s="1810"/>
      <c r="C27" s="1583">
        <f>'Sheet 2 Purchase'!D5</f>
        <v>0</v>
      </c>
      <c r="D27" s="1589">
        <f t="shared" si="0"/>
        <v>0</v>
      </c>
      <c r="E27" s="445"/>
      <c r="F27" s="1611"/>
      <c r="G27" s="1572"/>
      <c r="S27" s="1809" t="str">
        <f>Dictionary!$D$74</f>
        <v>Комплектующие</v>
      </c>
      <c r="T27" s="1810"/>
      <c r="U27" s="977">
        <f t="shared" si="1"/>
        <v>0</v>
      </c>
    </row>
    <row r="28" spans="1:26" ht="15" customHeight="1">
      <c r="A28" s="1809" t="str">
        <f>Dictionary!$D$75</f>
        <v>Закупаемая обработка (если делается другим подрядчиком)</v>
      </c>
      <c r="B28" s="1810"/>
      <c r="C28" s="1592">
        <f>'Sheet 2 Purchase'!D6</f>
        <v>0</v>
      </c>
      <c r="D28" s="1589">
        <f t="shared" si="0"/>
        <v>0</v>
      </c>
      <c r="E28" s="445"/>
      <c r="F28" s="1611"/>
      <c r="G28" s="1572"/>
      <c r="S28" s="1809" t="str">
        <f>Dictionary!$D$75</f>
        <v>Закупаемая обработка (если делается другим подрядчиком)</v>
      </c>
      <c r="T28" s="1810"/>
      <c r="U28" s="1011">
        <f t="shared" si="1"/>
        <v>0</v>
      </c>
    </row>
    <row r="29" spans="1:26" ht="15" customHeight="1">
      <c r="A29" s="1656" t="str">
        <f>Dictionary!$D$79</f>
        <v>А9.1 - Логистика на импортную составляющую закупок</v>
      </c>
      <c r="B29" s="1658"/>
      <c r="C29" s="1003">
        <f>SUM('Sheet 2 Purchase'!W14:W60)-C23</f>
        <v>0</v>
      </c>
      <c r="D29" s="1589">
        <f t="shared" si="0"/>
        <v>0</v>
      </c>
      <c r="E29" s="445"/>
      <c r="F29" s="1611"/>
      <c r="G29" s="1572"/>
      <c r="S29" s="1656" t="str">
        <f>Dictionary!$D$79</f>
        <v>А9.1 - Логистика на импортную составляющую закупок</v>
      </c>
      <c r="T29" s="1658"/>
      <c r="U29" s="975">
        <f t="shared" si="1"/>
        <v>0</v>
      </c>
    </row>
    <row r="30" spans="1:26" ht="15" customHeight="1">
      <c r="A30" s="1659" t="str">
        <f>Dictionary!$D$80</f>
        <v>А.9.2 - Налоги и затраты на таможенное оформление импортных закупок</v>
      </c>
      <c r="B30" s="1660"/>
      <c r="C30" s="1003">
        <f>SUM('Sheet 2 Purchase'!Z14:Z60)-C24</f>
        <v>0</v>
      </c>
      <c r="D30" s="1589">
        <f t="shared" si="0"/>
        <v>0</v>
      </c>
      <c r="E30" s="445"/>
      <c r="F30" s="1611"/>
      <c r="G30" s="1572"/>
      <c r="S30" s="1659" t="str">
        <f>Dictionary!$D$80</f>
        <v>А.9.2 - Налоги и затраты на таможенное оформление импортных закупок</v>
      </c>
      <c r="T30" s="1660"/>
      <c r="U30" s="975">
        <f t="shared" si="1"/>
        <v>0</v>
      </c>
    </row>
    <row r="31" spans="1:26" ht="15" customHeight="1">
      <c r="A31" s="1656" t="str">
        <f>Dictionary!$D$81</f>
        <v>A11.3 - Таможенные пошлины на импортные закупки</v>
      </c>
      <c r="B31" s="1658"/>
      <c r="C31" s="1003">
        <f>'Sheet 2 Purchase'!J7</f>
        <v>0</v>
      </c>
      <c r="D31" s="1589">
        <f t="shared" si="0"/>
        <v>0</v>
      </c>
      <c r="E31" s="445"/>
      <c r="F31" s="1611"/>
      <c r="G31" s="1572"/>
      <c r="S31" s="1656" t="str">
        <f>Dictionary!$D$81</f>
        <v>A11.3 - Таможенные пошлины на импортные закупки</v>
      </c>
      <c r="T31" s="1658"/>
      <c r="U31" s="975">
        <f t="shared" si="1"/>
        <v>0</v>
      </c>
    </row>
    <row r="32" spans="1:26" ht="15" customHeight="1">
      <c r="A32" s="1656" t="str">
        <f>Dictionary!$D$83</f>
        <v>А10 - Реализация отходов</v>
      </c>
      <c r="B32" s="1657"/>
      <c r="C32" s="1003">
        <f>-'Sheet 2 Purchase'!L7</f>
        <v>0</v>
      </c>
      <c r="D32" s="1589">
        <f t="shared" si="0"/>
        <v>0</v>
      </c>
      <c r="E32" s="445" t="str">
        <f>Dictionary!D139</f>
        <v>Отрицательное значение</v>
      </c>
      <c r="F32" s="1611"/>
      <c r="G32" s="1572"/>
      <c r="S32" s="1656" t="str">
        <f>Dictionary!$D$83</f>
        <v>А10 - Реализация отходов</v>
      </c>
      <c r="T32" s="1657"/>
      <c r="U32" s="975">
        <f t="shared" si="1"/>
        <v>0</v>
      </c>
    </row>
    <row r="33" spans="1:26" ht="15" customHeight="1">
      <c r="A33" s="1656" t="str">
        <f>Dictionary!$D$84</f>
        <v>А11 - Брак и ретушь закупаемых материалов и комплектующих</v>
      </c>
      <c r="B33" s="1657"/>
      <c r="C33" s="1003">
        <f>'Sheet 2 Purchase'!G7</f>
        <v>0</v>
      </c>
      <c r="D33" s="1589">
        <f t="shared" si="0"/>
        <v>0</v>
      </c>
      <c r="E33" s="445"/>
      <c r="F33" s="1611"/>
      <c r="G33" s="1572"/>
      <c r="S33" s="1656" t="str">
        <f>Dictionary!$D$84</f>
        <v>А11 - Брак и ретушь закупаемых материалов и комплектующих</v>
      </c>
      <c r="T33" s="1657"/>
      <c r="U33" s="975">
        <f t="shared" si="1"/>
        <v>0</v>
      </c>
    </row>
    <row r="34" spans="1:26" ht="15" customHeight="1" thickBot="1">
      <c r="A34" s="1661" t="str">
        <f>Dictionary!$D$82</f>
        <v>А12 - Косвенные затраты на Закупки</v>
      </c>
      <c r="B34" s="1662"/>
      <c r="C34" s="1005">
        <f>'Sheet 2 Purchase'!F7</f>
        <v>0</v>
      </c>
      <c r="D34" s="1593">
        <f t="shared" si="0"/>
        <v>0</v>
      </c>
      <c r="E34" s="449"/>
      <c r="F34" s="1612"/>
      <c r="G34" s="1573"/>
      <c r="S34" s="1661" t="str">
        <f>Dictionary!$D$82</f>
        <v>А12 - Косвенные затраты на Закупки</v>
      </c>
      <c r="T34" s="1662"/>
      <c r="U34" s="979">
        <f t="shared" si="1"/>
        <v>0</v>
      </c>
    </row>
    <row r="35" spans="1:26" s="386" customFormat="1" ht="15" customHeight="1" thickBot="1">
      <c r="A35" s="1663" t="str">
        <f>Dictionary!$D$85</f>
        <v>Стоимость Закупок</v>
      </c>
      <c r="B35" s="1664"/>
      <c r="C35" s="1006">
        <f>C19+C23+C24+C25+C29+C30+C31+C34+C33+C32</f>
        <v>0</v>
      </c>
      <c r="D35" s="1570">
        <f>$C$10</f>
        <v>0</v>
      </c>
      <c r="E35" s="551"/>
      <c r="F35" s="1613" t="str">
        <f>IF($C$68=0,"",C35/$C$68)</f>
        <v/>
      </c>
      <c r="G35" s="553"/>
      <c r="R35" s="462"/>
      <c r="S35" s="1663" t="str">
        <f>Dictionary!$D$85</f>
        <v>Стоимость Закупок</v>
      </c>
      <c r="T35" s="1664"/>
      <c r="U35" s="976">
        <f>U19+U25+SUM(U29:U34)</f>
        <v>0</v>
      </c>
      <c r="V35" s="462"/>
      <c r="W35" s="462"/>
      <c r="X35" s="462"/>
      <c r="Y35" s="462"/>
      <c r="Z35" s="462"/>
    </row>
    <row r="36" spans="1:26" s="386" customFormat="1" ht="15" customHeight="1" thickBot="1">
      <c r="A36" s="1653" t="str">
        <f>Dictionary!D142</f>
        <v>Заполните Лист 3 Добавленная стоимость</v>
      </c>
      <c r="B36" s="1653"/>
      <c r="C36" s="776"/>
      <c r="D36" s="448"/>
      <c r="E36" s="448"/>
      <c r="F36" s="1614"/>
      <c r="G36" s="448"/>
      <c r="R36" s="462"/>
      <c r="S36" s="1653"/>
      <c r="T36" s="1653"/>
      <c r="U36" s="776"/>
      <c r="V36" s="462"/>
      <c r="W36" s="462"/>
      <c r="X36" s="462"/>
      <c r="Y36" s="462"/>
      <c r="Z36" s="462"/>
    </row>
    <row r="37" spans="1:26" ht="15" customHeight="1">
      <c r="A37" s="1665" t="str">
        <f>Dictionary!$D$86</f>
        <v>A13 - Прямые трудовые затраты</v>
      </c>
      <c r="B37" s="1666"/>
      <c r="C37" s="1002">
        <f>'Sheet 3 Process'!D61</f>
        <v>0</v>
      </c>
      <c r="D37" s="998">
        <f>$C$10</f>
        <v>0</v>
      </c>
      <c r="E37" s="446"/>
      <c r="F37" s="1611"/>
      <c r="G37" s="1572"/>
      <c r="S37" s="1665" t="str">
        <f>Dictionary!$D$86</f>
        <v>A13 - Прямые трудовые затраты</v>
      </c>
      <c r="T37" s="1666"/>
      <c r="U37" s="980">
        <f t="shared" ref="U37:U44" si="2">C37</f>
        <v>0</v>
      </c>
    </row>
    <row r="38" spans="1:26" ht="15" customHeight="1">
      <c r="A38" s="1667" t="str">
        <f>Dictionary!$D$87</f>
        <v>A14 - Затраты на функционирование и обслуживание</v>
      </c>
      <c r="B38" s="1668"/>
      <c r="C38" s="1582">
        <f>SUM(C39:C42)</f>
        <v>0</v>
      </c>
      <c r="D38" s="1588">
        <f>$C$10</f>
        <v>0</v>
      </c>
      <c r="E38" s="446"/>
      <c r="F38" s="1611"/>
      <c r="G38" s="1572"/>
      <c r="S38" s="1667" t="str">
        <f>Dictionary!$D$87</f>
        <v>A14 - Затраты на функционирование и обслуживание</v>
      </c>
      <c r="T38" s="1668"/>
      <c r="U38" s="1000">
        <f t="shared" si="2"/>
        <v>0</v>
      </c>
    </row>
    <row r="39" spans="1:26" ht="15" customHeight="1">
      <c r="A39" s="1669"/>
      <c r="B39" s="1670" t="str">
        <f>Dictionary!$D$88</f>
        <v>Расходные материалы (смазка, пр.)</v>
      </c>
      <c r="C39" s="1583">
        <f>'Sheet 3 Process'!D63</f>
        <v>0</v>
      </c>
      <c r="D39" s="1589">
        <f t="shared" ref="D39:D44" si="3">$C$10</f>
        <v>0</v>
      </c>
      <c r="E39" s="446"/>
      <c r="F39" s="1611"/>
      <c r="G39" s="1572"/>
      <c r="S39" s="1669"/>
      <c r="T39" s="1670" t="str">
        <f>Dictionary!$D$88</f>
        <v>Расходные материалы (смазка, пр.)</v>
      </c>
      <c r="U39" s="977">
        <f t="shared" si="2"/>
        <v>0</v>
      </c>
    </row>
    <row r="40" spans="1:26" ht="15" customHeight="1">
      <c r="A40" s="1669"/>
      <c r="B40" s="1670" t="str">
        <f>Dictionary!$D$89</f>
        <v>Электроэнергия и газ</v>
      </c>
      <c r="C40" s="1583">
        <f>'Sheet 3 Process'!D64</f>
        <v>0</v>
      </c>
      <c r="D40" s="1589">
        <f t="shared" si="3"/>
        <v>0</v>
      </c>
      <c r="E40" s="446"/>
      <c r="F40" s="1611"/>
      <c r="G40" s="1572"/>
      <c r="S40" s="1669"/>
      <c r="T40" s="1670" t="str">
        <f>Dictionary!$D$89</f>
        <v>Электроэнергия и газ</v>
      </c>
      <c r="U40" s="977">
        <f t="shared" si="2"/>
        <v>0</v>
      </c>
    </row>
    <row r="41" spans="1:26" ht="15" customHeight="1">
      <c r="A41" s="1671"/>
      <c r="B41" s="1670" t="str">
        <f>Dictionary!$D$90</f>
        <v>Обслуживание машин</v>
      </c>
      <c r="C41" s="1584">
        <f>'Sheet 3 Process'!D65</f>
        <v>0</v>
      </c>
      <c r="D41" s="1589">
        <f t="shared" si="3"/>
        <v>0</v>
      </c>
      <c r="E41" s="446"/>
      <c r="F41" s="1611"/>
      <c r="G41" s="1572"/>
      <c r="S41" s="1671"/>
      <c r="T41" s="1670" t="str">
        <f>Dictionary!$D$90</f>
        <v>Обслуживание машин</v>
      </c>
      <c r="U41" s="978">
        <f t="shared" si="2"/>
        <v>0</v>
      </c>
    </row>
    <row r="42" spans="1:26" ht="15" customHeight="1">
      <c r="A42" s="1671"/>
      <c r="B42" s="1670" t="str">
        <f>Dictionary!$D$91</f>
        <v>Обслуживание оснастки</v>
      </c>
      <c r="C42" s="1584">
        <f>'Sheet 3 Process'!D66</f>
        <v>0</v>
      </c>
      <c r="D42" s="1589">
        <f t="shared" si="3"/>
        <v>0</v>
      </c>
      <c r="E42" s="446"/>
      <c r="F42" s="1611"/>
      <c r="G42" s="1572"/>
      <c r="S42" s="1671"/>
      <c r="T42" s="1670" t="str">
        <f>Dictionary!$D$91</f>
        <v>Обслуживание оснастки</v>
      </c>
      <c r="U42" s="978">
        <f t="shared" si="2"/>
        <v>0</v>
      </c>
    </row>
    <row r="43" spans="1:26" ht="15" customHeight="1">
      <c r="A43" s="1661" t="str">
        <f>Dictionary!$D$92</f>
        <v>A15 - Амортизация</v>
      </c>
      <c r="B43" s="1657"/>
      <c r="C43" s="1005">
        <f>'Sheet 3 Process'!D62</f>
        <v>0</v>
      </c>
      <c r="D43" s="1589">
        <f t="shared" si="3"/>
        <v>0</v>
      </c>
      <c r="E43" s="446"/>
      <c r="F43" s="1611"/>
      <c r="G43" s="1572"/>
      <c r="S43" s="1661" t="str">
        <f>Dictionary!$D$92</f>
        <v>A15 - Амортизация</v>
      </c>
      <c r="T43" s="1657"/>
      <c r="U43" s="979">
        <f>C43</f>
        <v>0</v>
      </c>
    </row>
    <row r="44" spans="1:26" ht="15" customHeight="1">
      <c r="A44" s="1672" t="str">
        <f>Dictionary!$D$94</f>
        <v>А16 - Производственные брак и ретушь</v>
      </c>
      <c r="B44" s="1673"/>
      <c r="C44" s="1003">
        <f>'Sheet 3 Process'!D67+'Sheet 3 Process'!D68</f>
        <v>0</v>
      </c>
      <c r="D44" s="1589">
        <f t="shared" si="3"/>
        <v>0</v>
      </c>
      <c r="E44" s="446"/>
      <c r="F44" s="1611"/>
      <c r="G44" s="1572"/>
      <c r="S44" s="1672" t="str">
        <f>Dictionary!$D$94</f>
        <v>А16 - Производственные брак и ретушь</v>
      </c>
      <c r="T44" s="1673"/>
      <c r="U44" s="975">
        <f t="shared" si="2"/>
        <v>0</v>
      </c>
    </row>
    <row r="45" spans="1:26" ht="15" customHeight="1">
      <c r="A45" s="1672" t="str">
        <f>Dictionary!$D$95</f>
        <v>A17 - Косвенные производственные затраты</v>
      </c>
      <c r="B45" s="1673"/>
      <c r="C45" s="1582">
        <f>SUM(IF(D46="",0,C46/VLOOKUP(D46,devise,5,FALSE)),IF(D47="",0,C47/VLOOKUP(D47,devise,5,FALSE)))</f>
        <v>0</v>
      </c>
      <c r="D45" s="1588">
        <f>$C$10</f>
        <v>0</v>
      </c>
      <c r="E45" s="446"/>
      <c r="F45" s="1611"/>
      <c r="G45" s="447"/>
      <c r="S45" s="1672" t="str">
        <f>Dictionary!$D$95</f>
        <v>A17 - Косвенные производственные затраты</v>
      </c>
      <c r="T45" s="1673"/>
      <c r="U45" s="1594">
        <f>C45</f>
        <v>0</v>
      </c>
    </row>
    <row r="46" spans="1:26" ht="15" customHeight="1">
      <c r="A46" s="1669"/>
      <c r="B46" s="1670" t="str">
        <f>Dictionary!$D$96</f>
        <v>Общецеховые затраты</v>
      </c>
      <c r="C46" s="1580"/>
      <c r="D46" s="1569"/>
      <c r="E46" s="446"/>
      <c r="F46" s="1611"/>
      <c r="G46" s="1572"/>
      <c r="S46" s="1669"/>
      <c r="T46" s="1670" t="str">
        <f>Dictionary!$D$96</f>
        <v>Общецеховые затраты</v>
      </c>
      <c r="U46" s="1633">
        <f>IF(D46="",0,C46/VLOOKUP(D46,devise,5,FALSE))</f>
        <v>0</v>
      </c>
    </row>
    <row r="47" spans="1:26" ht="15" customHeight="1">
      <c r="A47" s="1674"/>
      <c r="B47" s="1670" t="str">
        <f>Dictionary!$D$98</f>
        <v>Общезаводские затраты</v>
      </c>
      <c r="C47" s="1585"/>
      <c r="D47" s="1569"/>
      <c r="E47" s="446"/>
      <c r="F47" s="1611"/>
      <c r="G47" s="1572"/>
      <c r="S47" s="1674"/>
      <c r="T47" s="1670" t="str">
        <f>Dictionary!$D$98</f>
        <v>Общезаводские затраты</v>
      </c>
      <c r="U47" s="1637">
        <f>IF(D47="",0,C47/VLOOKUP(D47,devise,5,FALSE))</f>
        <v>0</v>
      </c>
    </row>
    <row r="48" spans="1:26" ht="15" customHeight="1">
      <c r="A48" s="1656" t="str">
        <f>Dictionary!$D$99</f>
        <v>A18 - Затраты на инфраструктуру (здания, территория)</v>
      </c>
      <c r="B48" s="1657"/>
      <c r="C48" s="1586"/>
      <c r="D48" s="1569"/>
      <c r="E48" s="446"/>
      <c r="F48" s="1611"/>
      <c r="G48" s="1572"/>
      <c r="S48" s="1656" t="str">
        <f>Dictionary!$D$99</f>
        <v>A18 - Затраты на инфраструктуру (здания, территория)</v>
      </c>
      <c r="T48" s="1657"/>
      <c r="U48" s="1632">
        <f>IF(D48="",0,C48/VLOOKUP(D48,devise,5,FALSE))</f>
        <v>0</v>
      </c>
    </row>
    <row r="49" spans="1:26" ht="15" customHeight="1" thickBot="1">
      <c r="A49" s="1675" t="str">
        <f>Dictionary!$D$100</f>
        <v>A19 - Налоги и пошлины на производственную деятельность</v>
      </c>
      <c r="B49" s="1676"/>
      <c r="C49" s="1587"/>
      <c r="D49" s="1590"/>
      <c r="E49" s="446"/>
      <c r="F49" s="1611"/>
      <c r="G49" s="1572"/>
      <c r="S49" s="1675" t="str">
        <f>Dictionary!$D$100</f>
        <v>A19 - Налоги и пошлины на производственную деятельность</v>
      </c>
      <c r="T49" s="1676"/>
      <c r="U49" s="1636">
        <f>IF(D49="",0,C49/VLOOKUP(D49,devise,5,FALSE))</f>
        <v>0</v>
      </c>
    </row>
    <row r="50" spans="1:26" s="386" customFormat="1" ht="15" customHeight="1" thickBot="1">
      <c r="A50" s="1663" t="str">
        <f>Dictionary!$D$101</f>
        <v>Добавленная стоимость</v>
      </c>
      <c r="B50" s="1664"/>
      <c r="C50" s="1006">
        <f>SUM(C37,C38,C43,C44,C45,IF(D48=0,0,C48/VLOOKUP(D48,devise,5,FALSE)),IF(D49=0,0,C49/VLOOKUP(D49,devise,5,FALSE)))</f>
        <v>0</v>
      </c>
      <c r="D50" s="1570">
        <f>$C$10</f>
        <v>0</v>
      </c>
      <c r="E50" s="552"/>
      <c r="F50" s="1613" t="str">
        <f>IF($C$68=0,"",C50/$C$68)</f>
        <v/>
      </c>
      <c r="G50" s="553"/>
      <c r="H50" s="2"/>
      <c r="R50" s="462"/>
      <c r="S50" s="1663" t="str">
        <f>Dictionary!$D$101</f>
        <v>Добавленная стоимость</v>
      </c>
      <c r="T50" s="1664"/>
      <c r="U50" s="976">
        <f>SUM(U37,U38,U43,U44,U45,U48,U49)</f>
        <v>0</v>
      </c>
      <c r="V50" s="462"/>
      <c r="W50" s="462"/>
      <c r="X50" s="462"/>
      <c r="Y50" s="462"/>
      <c r="Z50" s="462"/>
    </row>
    <row r="51" spans="1:26" s="386" customFormat="1" ht="15" customHeight="1" thickBot="1">
      <c r="A51" s="1653"/>
      <c r="B51" s="1677"/>
      <c r="C51" s="776"/>
      <c r="D51" s="1564"/>
      <c r="E51" s="1564"/>
      <c r="F51" s="800"/>
      <c r="G51" s="1564"/>
      <c r="H51" s="2"/>
      <c r="R51" s="462"/>
      <c r="S51" s="1677"/>
      <c r="T51" s="1677"/>
      <c r="U51" s="776"/>
      <c r="V51" s="462"/>
      <c r="W51" s="462"/>
      <c r="X51" s="462"/>
      <c r="Y51" s="462"/>
      <c r="Z51" s="462"/>
    </row>
    <row r="52" spans="1:26" s="386" customFormat="1" ht="15" customHeight="1" thickBot="1">
      <c r="A52" s="1665" t="str">
        <f>Dictionary!$D$116</f>
        <v>А20 - Укажите Инкотермс</v>
      </c>
      <c r="B52" s="1678"/>
      <c r="C52" s="1620" t="s">
        <v>5301</v>
      </c>
      <c r="D52" s="1571"/>
      <c r="E52" s="1567"/>
      <c r="F52" s="1615"/>
      <c r="G52" s="1568"/>
      <c r="H52" s="2"/>
      <c r="R52" s="462"/>
      <c r="S52" s="1665" t="str">
        <f>Dictionary!$D$116</f>
        <v>А20 - Укажите Инкотермс</v>
      </c>
      <c r="T52" s="1678"/>
      <c r="U52" s="1630" t="str">
        <f>IF(C52="","",C52)</f>
        <v>EXW</v>
      </c>
      <c r="V52" s="462"/>
      <c r="W52" s="462"/>
      <c r="X52" s="462"/>
      <c r="Y52" s="462"/>
      <c r="Z52" s="462"/>
    </row>
    <row r="53" spans="1:26" s="386" customFormat="1" ht="15" customHeight="1">
      <c r="A53" s="1656" t="str">
        <f>Dictionary!$D$117</f>
        <v>А21 - Стоимость упаковки детали</v>
      </c>
      <c r="B53" s="1662"/>
      <c r="C53" s="1001"/>
      <c r="D53" s="999"/>
      <c r="E53" s="446"/>
      <c r="F53" s="1611"/>
      <c r="G53" s="1572"/>
      <c r="H53" s="2"/>
      <c r="R53" s="462"/>
      <c r="S53" s="1656" t="str">
        <f>Dictionary!$D$117</f>
        <v>А21 - Стоимость упаковки детали</v>
      </c>
      <c r="T53" s="1662"/>
      <c r="U53" s="1631">
        <f>IF(D53=0,0,C53/VLOOKUP(D53,devise,5,FALSE))</f>
        <v>0</v>
      </c>
      <c r="V53" s="462"/>
      <c r="W53" s="462"/>
      <c r="X53" s="462"/>
      <c r="Y53" s="462"/>
      <c r="Z53" s="462"/>
    </row>
    <row r="54" spans="1:26" s="386" customFormat="1" ht="15" customHeight="1" thickBot="1">
      <c r="A54" s="1656" t="str">
        <f>Dictionary!$D$118</f>
        <v>А22 - Стоимость доставки (от Поставщика до Клиента)</v>
      </c>
      <c r="B54" s="1657"/>
      <c r="C54" s="1007"/>
      <c r="D54" s="1569"/>
      <c r="E54" s="446"/>
      <c r="F54" s="1611"/>
      <c r="G54" s="1572"/>
      <c r="H54" s="2"/>
      <c r="R54" s="462"/>
      <c r="S54" s="1656" t="str">
        <f>Dictionary!$D$118</f>
        <v>А22 - Стоимость доставки (от Поставщика до Клиента)</v>
      </c>
      <c r="T54" s="1657"/>
      <c r="U54" s="1632">
        <f>IF(D54=0,0,C54/VLOOKUP(D54,devise,5,FALSE))</f>
        <v>0</v>
      </c>
      <c r="V54" s="462"/>
      <c r="W54" s="462"/>
      <c r="X54" s="462"/>
      <c r="Y54" s="462"/>
      <c r="Z54" s="462"/>
    </row>
    <row r="55" spans="1:26" s="386" customFormat="1" ht="15" customHeight="1" thickBot="1">
      <c r="A55" s="1663" t="str">
        <f>Dictionary!$D$119</f>
        <v>Стоимость Реализации</v>
      </c>
      <c r="B55" s="1664"/>
      <c r="C55" s="976">
        <f>SUM(IF(D53=0,0,C53/VLOOKUP(D53,devise,5,FALSE)),IF(D54=0,0,C54/VLOOKUP(D54,devise,5,FALSE)))</f>
        <v>0</v>
      </c>
      <c r="D55" s="1570">
        <f>$C$10</f>
        <v>0</v>
      </c>
      <c r="E55" s="552"/>
      <c r="F55" s="1613" t="str">
        <f>IF($C$68=0,"",C55/$C$68)</f>
        <v/>
      </c>
      <c r="G55" s="553"/>
      <c r="H55" s="2"/>
      <c r="R55" s="462"/>
      <c r="S55" s="1663" t="str">
        <f>Dictionary!$D$119</f>
        <v>Стоимость Реализации</v>
      </c>
      <c r="T55" s="1664"/>
      <c r="U55" s="1578">
        <f>SUM(U53:U54)</f>
        <v>0</v>
      </c>
      <c r="V55" s="462"/>
      <c r="W55" s="462"/>
      <c r="X55" s="462"/>
      <c r="Y55" s="462"/>
      <c r="Z55" s="462"/>
    </row>
    <row r="56" spans="1:26" s="386" customFormat="1" ht="15" customHeight="1" thickBot="1">
      <c r="A56" s="1653"/>
      <c r="B56" s="1677"/>
      <c r="C56" s="776"/>
      <c r="D56" s="1564"/>
      <c r="E56" s="1564"/>
      <c r="F56" s="800"/>
      <c r="G56" s="1564"/>
      <c r="H56" s="2"/>
      <c r="R56" s="462"/>
      <c r="S56" s="1677"/>
      <c r="T56" s="1677"/>
      <c r="U56" s="776"/>
      <c r="V56" s="462"/>
      <c r="W56" s="462"/>
      <c r="X56" s="462"/>
      <c r="Y56" s="462"/>
      <c r="Z56" s="462"/>
    </row>
    <row r="57" spans="1:26" ht="15" customHeight="1">
      <c r="A57" s="1679" t="str">
        <f>Dictionary!$D$102</f>
        <v>A23 - Общие затраты</v>
      </c>
      <c r="B57" s="1680"/>
      <c r="C57" s="1579">
        <f>SUM(IF(D58="",0,C58/VLOOKUP(D58,devise,5,FALSE)),IF(D59=0,0,C59/VLOOKUP(D59,devise,5,FALSE)),IF(D60=0,0,C60/VLOOKUP(D60,devise,5,FALSE)))</f>
        <v>0</v>
      </c>
      <c r="D57" s="998">
        <f>$C$10</f>
        <v>0</v>
      </c>
      <c r="E57" s="1595"/>
      <c r="F57" s="1615"/>
      <c r="G57" s="1568"/>
      <c r="S57" s="1679" t="str">
        <f>Dictionary!$D$102</f>
        <v>A23 - Общие затраты</v>
      </c>
      <c r="T57" s="1680"/>
      <c r="U57" s="1009">
        <f>C57</f>
        <v>0</v>
      </c>
    </row>
    <row r="58" spans="1:26" ht="15" customHeight="1">
      <c r="A58" s="1669"/>
      <c r="B58" s="1670" t="str">
        <f>Dictionary!$D$104</f>
        <v>Расходы на отдел Продаж</v>
      </c>
      <c r="C58" s="1580"/>
      <c r="D58" s="1569"/>
      <c r="E58" s="445"/>
      <c r="F58" s="1611"/>
      <c r="G58" s="1572"/>
      <c r="S58" s="1669"/>
      <c r="T58" s="1670" t="str">
        <f>Dictionary!$D$104</f>
        <v>Расходы на отдел Продаж</v>
      </c>
      <c r="U58" s="1633">
        <f>IF(D58="",0,C58/VLOOKUP(D58,devise,5,FALSE))</f>
        <v>0</v>
      </c>
    </row>
    <row r="59" spans="1:26" ht="15" customHeight="1">
      <c r="A59" s="1671"/>
      <c r="B59" s="1670" t="str">
        <f>Dictionary!$D$105</f>
        <v>Расходы на Администрацию</v>
      </c>
      <c r="C59" s="1580"/>
      <c r="D59" s="1569"/>
      <c r="E59" s="445"/>
      <c r="F59" s="1611"/>
      <c r="G59" s="1572"/>
      <c r="S59" s="1669"/>
      <c r="T59" s="1670" t="str">
        <f>Dictionary!$D$105</f>
        <v>Расходы на Администрацию</v>
      </c>
      <c r="U59" s="1633">
        <f>IF(D59="",0,C59/VLOOKUP(D59,devise,5,FALSE))</f>
        <v>0</v>
      </c>
    </row>
    <row r="60" spans="1:26" ht="15" customHeight="1">
      <c r="A60" s="1681"/>
      <c r="B60" s="1670" t="str">
        <f>Dictionary!$D$107</f>
        <v>НИОКР</v>
      </c>
      <c r="C60" s="974"/>
      <c r="D60" s="999"/>
      <c r="E60" s="446"/>
      <c r="F60" s="1611"/>
      <c r="G60" s="1572"/>
      <c r="J60" s="47"/>
      <c r="S60" s="1691"/>
      <c r="T60" s="1692" t="str">
        <f>Dictionary!$D$107</f>
        <v>НИОКР</v>
      </c>
      <c r="U60" s="1634">
        <f>IF(D60="",0,C60/VLOOKUP(D60,devise,5,FALSE))</f>
        <v>0</v>
      </c>
    </row>
    <row r="61" spans="1:26" ht="15" customHeight="1" thickBot="1">
      <c r="A61" s="1682" t="str">
        <f>Dictionary!$D$109</f>
        <v>А24 - Амортизация расходов на разработку детали (SET/TEF)</v>
      </c>
      <c r="B61" s="1683"/>
      <c r="C61" s="1004">
        <f>'Sheet 5 Specific expenses'!H8</f>
        <v>0</v>
      </c>
      <c r="D61" s="1581">
        <f>$C$10</f>
        <v>0</v>
      </c>
      <c r="E61" s="1720" t="str">
        <f>Dictionary!D138</f>
        <v>Заполните Лист 5 и Аппендиксы</v>
      </c>
      <c r="F61" s="1611"/>
      <c r="G61" s="1572"/>
      <c r="S61" s="1693" t="str">
        <f>Dictionary!$D$109</f>
        <v>А24 - Амортизация расходов на разработку детали (SET/TEF)</v>
      </c>
      <c r="T61" s="1694"/>
      <c r="U61" s="1629">
        <f>C61</f>
        <v>0</v>
      </c>
    </row>
    <row r="62" spans="1:26" ht="15" customHeight="1" thickBot="1">
      <c r="A62" s="1663" t="str">
        <f>Dictionary!$D$111</f>
        <v>Общая стоимость детали (до выплат по долговым обязательствам)</v>
      </c>
      <c r="B62" s="1664"/>
      <c r="C62" s="1006">
        <f>SUM(C35,C50,C61,C55,C57)</f>
        <v>0</v>
      </c>
      <c r="D62" s="1570">
        <f>$C$10</f>
        <v>0</v>
      </c>
      <c r="E62" s="551"/>
      <c r="F62" s="1613" t="str">
        <f>IF($C$68=0,"",C62/$C$68)</f>
        <v/>
      </c>
      <c r="G62" s="553"/>
      <c r="S62" s="1663" t="str">
        <f>Dictionary!$D$111</f>
        <v>Общая стоимость детали (до выплат по долговым обязательствам)</v>
      </c>
      <c r="T62" s="1664"/>
      <c r="U62" s="1008">
        <f>C62</f>
        <v>0</v>
      </c>
    </row>
    <row r="63" spans="1:26" s="386" customFormat="1" ht="15" customHeight="1" thickBot="1">
      <c r="A63" s="1653"/>
      <c r="B63" s="1677"/>
      <c r="C63" s="776"/>
      <c r="D63" s="1564"/>
      <c r="E63" s="1564"/>
      <c r="F63" s="800"/>
      <c r="G63" s="1564"/>
      <c r="H63" s="2"/>
      <c r="R63" s="462"/>
      <c r="S63" s="1677"/>
      <c r="T63" s="1677"/>
      <c r="U63" s="776"/>
      <c r="V63" s="462"/>
      <c r="W63" s="462"/>
      <c r="X63" s="462"/>
      <c r="Y63" s="462"/>
      <c r="Z63" s="462"/>
    </row>
    <row r="64" spans="1:26" ht="15" customHeight="1" thickBot="1">
      <c r="A64" s="1665" t="str">
        <f>Dictionary!$D$110</f>
        <v>А25 - Выплаты по долговым обязательствам</v>
      </c>
      <c r="B64" s="1684"/>
      <c r="C64" s="1577"/>
      <c r="D64" s="1566"/>
      <c r="E64" s="1567"/>
      <c r="F64" s="1719" t="str">
        <f>IF(C65=0,"",(C65-C62)/C65)</f>
        <v/>
      </c>
      <c r="G64" s="1575"/>
      <c r="S64" s="1695" t="str">
        <f>Dictionary!$D$110</f>
        <v>А25 - Выплаты по долговым обязательствам</v>
      </c>
      <c r="T64" s="1678"/>
      <c r="U64" s="1635">
        <f>IF(D64=0,0,C64/VLOOKUP(D64,devise,5,FALSE))</f>
        <v>0</v>
      </c>
    </row>
    <row r="65" spans="1:26" ht="15" customHeight="1" thickBot="1">
      <c r="A65" s="1663" t="str">
        <f>Dictionary!$D$112</f>
        <v>Общая стоимость детали</v>
      </c>
      <c r="B65" s="1664"/>
      <c r="C65" s="1006">
        <f>SUM(C62,IF(D64=0,0,C64/VLOOKUP(D64,devise,5,FALSE)))</f>
        <v>0</v>
      </c>
      <c r="D65" s="1570">
        <f>$C$10</f>
        <v>0</v>
      </c>
      <c r="E65" s="551"/>
      <c r="F65" s="1613" t="str">
        <f>IF($C$68=0,"",C65/$C$68)</f>
        <v/>
      </c>
      <c r="G65" s="553"/>
      <c r="S65" s="1663" t="str">
        <f>A65</f>
        <v>Общая стоимость детали</v>
      </c>
      <c r="T65" s="1664"/>
      <c r="U65" s="976">
        <f>C65</f>
        <v>0</v>
      </c>
    </row>
    <row r="66" spans="1:26" s="386" customFormat="1" ht="15" customHeight="1" thickBot="1">
      <c r="A66" s="1653"/>
      <c r="B66" s="1677"/>
      <c r="C66" s="776"/>
      <c r="D66" s="1564"/>
      <c r="E66" s="1564"/>
      <c r="F66" s="800"/>
      <c r="G66" s="1564"/>
      <c r="H66" s="2"/>
      <c r="R66" s="462"/>
      <c r="S66" s="1677"/>
      <c r="T66" s="1677"/>
      <c r="U66" s="776"/>
      <c r="V66" s="462"/>
      <c r="W66" s="462"/>
      <c r="X66" s="462"/>
      <c r="Y66" s="462"/>
      <c r="Z66" s="462"/>
    </row>
    <row r="67" spans="1:26" ht="15" customHeight="1" thickBot="1">
      <c r="A67" s="1685" t="str">
        <f>Dictionary!$D$113</f>
        <v>А26 - Операционная маржа (до уплаты налогов)</v>
      </c>
      <c r="B67" s="1686"/>
      <c r="C67" s="1565"/>
      <c r="D67" s="1566"/>
      <c r="E67" s="1567"/>
      <c r="F67" s="1719" t="str">
        <f>IF(C68=0,"",(C68-C65)/C68)</f>
        <v/>
      </c>
      <c r="G67" s="1575"/>
      <c r="S67" s="1685" t="str">
        <f>Dictionary!$D$113</f>
        <v>А26 - Операционная маржа (до уплаты налогов)</v>
      </c>
      <c r="T67" s="1696"/>
      <c r="U67" s="1636">
        <f>IF(D67=0,0,C67/VLOOKUP(D67,devise,5,FALSE))</f>
        <v>0</v>
      </c>
    </row>
    <row r="68" spans="1:26" s="386" customFormat="1" ht="15" customHeight="1" thickBot="1">
      <c r="A68" s="1663" t="str">
        <f>Dictionary!$D$114</f>
        <v>Отпускная цена</v>
      </c>
      <c r="B68" s="1664"/>
      <c r="C68" s="1006">
        <f>SUM(C65,IF(D67=0,0,C67/VLOOKUP(D67,devise,5,FALSE)))</f>
        <v>0</v>
      </c>
      <c r="D68" s="1570">
        <f>$C$10</f>
        <v>0</v>
      </c>
      <c r="E68" s="551"/>
      <c r="F68" s="1613"/>
      <c r="G68" s="553"/>
      <c r="H68" s="2"/>
      <c r="R68" s="462"/>
      <c r="S68" s="1663" t="str">
        <f>Dictionary!$D$114</f>
        <v>Отпускная цена</v>
      </c>
      <c r="T68" s="1664"/>
      <c r="U68" s="976">
        <f>C68</f>
        <v>0</v>
      </c>
      <c r="V68" s="462"/>
      <c r="W68" s="462"/>
      <c r="X68" s="462"/>
      <c r="Y68" s="462"/>
      <c r="Z68" s="462"/>
    </row>
    <row r="69" spans="1:26" s="386" customFormat="1" ht="15" customHeight="1">
      <c r="A69" s="774"/>
      <c r="B69" s="774"/>
      <c r="C69" s="170"/>
      <c r="D69" s="1564"/>
      <c r="E69" s="1564"/>
      <c r="F69" s="800"/>
      <c r="G69" s="1564"/>
      <c r="H69" s="2"/>
      <c r="R69" s="462"/>
      <c r="S69" s="774"/>
      <c r="T69" s="774"/>
      <c r="U69" s="170"/>
      <c r="V69" s="462"/>
      <c r="W69" s="462"/>
      <c r="X69" s="462"/>
      <c r="Y69" s="462"/>
      <c r="Z69" s="462"/>
    </row>
    <row r="70" spans="1:26" s="386" customFormat="1" ht="15" customHeight="1">
      <c r="A70" s="777"/>
      <c r="B70" s="777"/>
      <c r="C70" s="62"/>
      <c r="D70" s="1564"/>
      <c r="E70" s="388"/>
      <c r="F70" s="800"/>
      <c r="G70" s="388"/>
      <c r="H70" s="2"/>
      <c r="R70" s="462"/>
      <c r="V70" s="462"/>
      <c r="W70" s="462"/>
      <c r="X70" s="462"/>
      <c r="Y70" s="462"/>
      <c r="Z70" s="462"/>
    </row>
    <row r="71" spans="1:26" s="386" customFormat="1" ht="15" hidden="1" customHeight="1">
      <c r="A71" s="777"/>
      <c r="B71" s="777"/>
      <c r="C71" s="62"/>
      <c r="D71" s="1564"/>
      <c r="E71" s="388"/>
      <c r="F71" s="800"/>
      <c r="G71" s="388"/>
      <c r="H71" s="2"/>
      <c r="R71" s="462"/>
      <c r="V71" s="462"/>
      <c r="W71" s="462"/>
      <c r="X71" s="462"/>
      <c r="Y71" s="462"/>
      <c r="Z71" s="462"/>
    </row>
    <row r="72" spans="1:26" s="386" customFormat="1" ht="15" hidden="1" customHeight="1">
      <c r="A72" s="777"/>
      <c r="B72" s="777"/>
      <c r="C72" s="62"/>
      <c r="D72" s="63"/>
      <c r="F72" s="465"/>
      <c r="H72" s="2"/>
      <c r="R72" s="462"/>
      <c r="V72" s="462"/>
      <c r="W72" s="462"/>
      <c r="X72" s="462"/>
      <c r="Y72" s="462"/>
      <c r="Z72" s="462"/>
    </row>
    <row r="73" spans="1:26" s="386" customFormat="1" ht="15" hidden="1" customHeight="1" thickBot="1">
      <c r="A73" s="777"/>
      <c r="B73" s="777"/>
      <c r="C73" s="62"/>
      <c r="D73" s="63"/>
      <c r="F73" s="465"/>
      <c r="H73" s="2"/>
      <c r="R73" s="462"/>
      <c r="V73" s="462"/>
      <c r="W73" s="462"/>
      <c r="X73" s="462"/>
      <c r="Y73" s="462"/>
      <c r="Z73" s="462"/>
    </row>
    <row r="74" spans="1:26" s="386" customFormat="1" ht="15" hidden="1" customHeight="1" thickBot="1">
      <c r="A74" s="777"/>
      <c r="B74" s="777"/>
      <c r="C74" s="1837" t="str">
        <f>Dictionary!$D$143</f>
        <v xml:space="preserve">Валютная корзина  </v>
      </c>
      <c r="D74" s="1838"/>
      <c r="E74" s="1839"/>
      <c r="F74" s="465"/>
      <c r="H74" s="1834" t="str">
        <f>Dictionary!$D$143</f>
        <v xml:space="preserve">Валютная корзина  </v>
      </c>
      <c r="I74" s="1835"/>
      <c r="J74" s="1836"/>
      <c r="R74" s="462"/>
      <c r="V74" s="462"/>
      <c r="W74" s="462"/>
      <c r="X74" s="462"/>
      <c r="Y74" s="462"/>
      <c r="Z74" s="462"/>
    </row>
    <row r="75" spans="1:26" s="386" customFormat="1" ht="15" hidden="1" customHeight="1" thickBot="1">
      <c r="A75" s="777"/>
      <c r="B75" s="777"/>
      <c r="C75" s="639" t="str">
        <f>Dictionary!$D$145</f>
        <v>Закупка</v>
      </c>
      <c r="D75" s="640" t="str">
        <f>Dictionary!$D$146</f>
        <v>Специфические затраты</v>
      </c>
      <c r="E75" s="947" t="str">
        <f>Dictionary!$D$147</f>
        <v>Прямые/непрямые затраты</v>
      </c>
      <c r="F75" s="465"/>
      <c r="H75" s="639" t="str">
        <f>Dictionary!$D$145</f>
        <v>Закупка</v>
      </c>
      <c r="I75" s="640" t="str">
        <f>Dictionary!$D$146</f>
        <v>Специфические затраты</v>
      </c>
      <c r="J75" s="947" t="str">
        <f>Dictionary!$D$147</f>
        <v>Прямые/непрямые затраты</v>
      </c>
      <c r="R75" s="462"/>
      <c r="V75" s="462"/>
      <c r="W75" s="462"/>
      <c r="X75" s="462"/>
      <c r="Y75" s="462"/>
      <c r="Z75" s="462"/>
    </row>
    <row r="76" spans="1:26" s="386" customFormat="1" ht="15" hidden="1" customHeight="1" thickBot="1">
      <c r="A76" s="777"/>
      <c r="B76" s="1628" t="str">
        <f>Dictionary!$D$144</f>
        <v>Валюты</v>
      </c>
      <c r="C76" s="639"/>
      <c r="D76" s="640"/>
      <c r="E76" s="947"/>
      <c r="F76" s="465"/>
      <c r="G76" s="639" t="str">
        <f>Dictionary!$D$144</f>
        <v>Валюты</v>
      </c>
      <c r="H76" s="639"/>
      <c r="I76" s="640"/>
      <c r="J76" s="947"/>
      <c r="R76" s="462"/>
      <c r="V76" s="462"/>
      <c r="W76" s="462"/>
      <c r="X76" s="462"/>
      <c r="Y76" s="462"/>
      <c r="Z76" s="462"/>
    </row>
    <row r="77" spans="1:26" s="386" customFormat="1" ht="15" hidden="1" customHeight="1">
      <c r="A77" s="777"/>
      <c r="B77" s="1616">
        <f>'Sheet 0'!D22</f>
        <v>0</v>
      </c>
      <c r="C77" s="457">
        <f>SUM($C$34,$C$33)+SUMIF('Sheet 2 Purchase'!$I$14:$I$60,B77,'Sheet 2 Purchase'!$R$14:$R$60)+SUMIF('Sheet 2 Purchase'!$V$14:$V$60,B77,'Sheet 2 Purchase'!$W$14:$W$60)+SUMIF('Sheet 2 Purchase'!$Y$14:$Y$60,B77,'Sheet 2 Purchase'!$Z$14:$Z$60)+SUMIF('Sheet 2 Purchase'!$AB$14:$AB$60,B77,'Sheet 2 Purchase'!$AC$14:$AC$60)-SUMIF('Sheet 2 Purchase'!$AH$14:$AH$60,B77,'Sheet 2 Purchase'!$AI$14:$AI$60)</f>
        <v>0</v>
      </c>
      <c r="D77" s="460">
        <f>IF($C$61=0,0,IF(AND($C$61&lt;&gt;0,SUM('Sheet 5 IET '!$I$43,'Sheet 5 IET '!$I$52,'Sheet 5 E2-E3-E4-E5'!$H$7,'Sheet 5 E2-E3-E4-E5'!$H$19,'Sheet 5 E2-E3-E4-E5'!$H$45,'Sheet 5 E2-E3-E4-E5'!$H$54)=0),$C$61,SUM(SUMIF('Sheet 5 IET '!$E$9:$E$41,B77,'Sheet 5 IET '!$H$9:$H$41),SUMIF('Sheet 5 IET '!$E$49:$E$51,B77,'Sheet 5 IET '!$H$49:$H$51),SUMIF('Sheet 5 E2-E3-E4-E5'!$F$4:$F$5,B77,'Sheet 5 E2-E3-E4-E5'!$G$4:$G$5),SUMIF('Sheet 5 E2-E3-E4-E5'!$F$13:$F$17,B77,'Sheet 5 E2-E3-E4-E5'!$G$13:$G$17),SUMIF('Sheet 5 E2-E3-E4-E5'!$F$26:$F$30,B77,'Sheet 5 E2-E3-E4-E5'!$G$26:$G$30),SUMIF('Sheet 5 E2-E3-E4-E5'!$F$37:$F$40,B77,'Sheet 5 E2-E3-E4-E5'!$G$37:$G$40),SUMIF('Sheet 5 E2-E3-E4-E5'!$F$50:$F$52,B77,'Sheet 5 E2-E3-E4-E5'!$G$50:$G$52))/('Sheet 5 Specific expenses'!$H$6*'Sheet 5 Specific expenses'!$H$7)))</f>
        <v>0</v>
      </c>
      <c r="E77" s="458">
        <f>SUM($C$37,$C$39,$C$40,$C$41,$C$42,$C$43,$C$44)+SUMIF($D$46:$D$49,B77,$C$46:C$49)+SUMIF($D$53:$D$54,B77,$C$53:$C$54)+SUMIF($D$58:$D$60,B77,$C$58:$C$60)+SUMIF($D$64,B77,$C$64)+SUMIF($D$67,B77,$C$67)</f>
        <v>0</v>
      </c>
      <c r="F77" s="465"/>
      <c r="G77" s="1763">
        <f>B77</f>
        <v>0</v>
      </c>
      <c r="H77" s="951" t="e">
        <f t="shared" ref="H77:J79" si="4">C77*VLOOKUP($B77,devise,5,FALSE)</f>
        <v>#N/A</v>
      </c>
      <c r="I77" s="1201" t="e">
        <f t="shared" si="4"/>
        <v>#N/A</v>
      </c>
      <c r="J77" s="1202" t="e">
        <f t="shared" si="4"/>
        <v>#N/A</v>
      </c>
      <c r="R77" s="462"/>
      <c r="V77" s="462"/>
      <c r="W77" s="462"/>
      <c r="X77" s="462"/>
      <c r="Y77" s="462"/>
      <c r="Z77" s="462"/>
    </row>
    <row r="78" spans="1:26" s="386" customFormat="1" ht="15" hidden="1" customHeight="1">
      <c r="A78" s="777"/>
      <c r="B78" s="1617">
        <f>'Sheet 0'!D23</f>
        <v>0</v>
      </c>
      <c r="C78" s="457">
        <f>SUMIF('Sheet 2 Purchase'!$I$14:$I$60,B78,'Sheet 2 Purchase'!$R$14:$R$60)+SUMIF('Sheet 2 Purchase'!$V$14:$V$60,B78,'Sheet 2 Purchase'!$W$14:$W$60)+SUMIF('Sheet 2 Purchase'!$Y$14:$Y$60,B78,'Sheet 2 Purchase'!$Z$14:$Z$60)+SUMIF('Sheet 2 Purchase'!$AB$14:$AB$60,B78,'Sheet 2 Purchase'!$AC$14:$AC$60)-SUMIF('Sheet 2 Purchase'!$AH$14:$AH$60,B78,'Sheet 2 Purchase'!$AI$14:$AI$60)</f>
        <v>0</v>
      </c>
      <c r="D78" s="460">
        <f>IF($C$61=0,0,IF(AND($C$61&lt;&gt;0,SUM('Sheet 5 IET '!$I$43,'Sheet 5 IET '!$I$52,'Sheet 5 E2-E3-E4-E5'!$H$7,'Sheet 5 E2-E3-E4-E5'!$H$19,'Sheet 5 E2-E3-E4-E5'!$H$45,'Sheet 5 E2-E3-E4-E5'!$H$54)=0),0,SUM(SUMIF('Sheet 5 IET '!$E$9:$E$41,B78,'Sheet 5 IET '!$H$9:$H$41),SUMIF('Sheet 5 IET '!$E$49:$E$51,B78,'Sheet 5 IET '!$H$49:$H$51),SUMIF('Sheet 5 E2-E3-E4-E5'!$F$4:$F$5,B78,'Sheet 5 E2-E3-E4-E5'!$G$4:$G$5),SUMIF('Sheet 5 E2-E3-E4-E5'!$F$13:$F$17,B78,'Sheet 5 E2-E3-E4-E5'!$G$13:$G$17),SUMIF('Sheet 5 E2-E3-E4-E5'!$F$26:$F$30,B78,'Sheet 5 E2-E3-E4-E5'!$G$26:$G$30),SUMIF('Sheet 5 E2-E3-E4-E5'!$F$37:$F$40,B78,'Sheet 5 E2-E3-E4-E5'!$G$37:$G$40),SUMIF('Sheet 5 E2-E3-E4-E5'!$F$50:$F$52,B78,'Sheet 5 E2-E3-E4-E5'!$G$50:$G$52))/('Sheet 5 Specific expenses'!$H$6*'Sheet 5 Specific expenses'!$H$7))/(IF(VLOOKUP($B78,devise,5,FALSE)=0,1,VLOOKUP($B78,devise,5,FALSE))))</f>
        <v>0</v>
      </c>
      <c r="E78" s="458" t="e">
        <f>(SUMIF($D$46:$D$49,B78,$C$46:C$49)+SUMIF($D$53:$D$54,B78,$C$53:$C$54)+SUMIF($D$58:$D$60,B78,$C$58:$C$60)+SUMIF($D$64,B78,$C$64)+SUMIF($D$67,B78,$C$67))/(IF(VLOOKUP($B78,devise,5,FALSE)=0,1,VLOOKUP($B78,devise,5,FALSE)))</f>
        <v>#N/A</v>
      </c>
      <c r="F78" s="465"/>
      <c r="G78" s="1764">
        <f>B78</f>
        <v>0</v>
      </c>
      <c r="H78" s="952" t="e">
        <f t="shared" si="4"/>
        <v>#N/A</v>
      </c>
      <c r="I78" s="953" t="e">
        <f t="shared" si="4"/>
        <v>#N/A</v>
      </c>
      <c r="J78" s="1203" t="e">
        <f t="shared" si="4"/>
        <v>#N/A</v>
      </c>
      <c r="R78" s="462"/>
      <c r="V78" s="462"/>
      <c r="W78" s="462"/>
      <c r="X78" s="462"/>
      <c r="Y78" s="462"/>
      <c r="Z78" s="462"/>
    </row>
    <row r="79" spans="1:26" s="386" customFormat="1" ht="15" hidden="1" customHeight="1">
      <c r="A79" s="777"/>
      <c r="B79" s="1617">
        <f>'Sheet 0'!D24</f>
        <v>0</v>
      </c>
      <c r="C79" s="457">
        <f>SUMIF('Sheet 2 Purchase'!$I$14:$I$60,B79,'Sheet 2 Purchase'!$R$14:$R$60)+SUMIF('Sheet 2 Purchase'!$V$14:$V$60,B79,'Sheet 2 Purchase'!$W$14:$W$60)+SUMIF('Sheet 2 Purchase'!$Y$14:$Y$60,B79,'Sheet 2 Purchase'!$Z$14:$Z$60)+SUMIF('Sheet 2 Purchase'!$AB$14:$AB$60,B79,'Sheet 2 Purchase'!$AC$14:$AC$60)-SUMIF('Sheet 2 Purchase'!$AH$14:$AH$60,B79,'Sheet 2 Purchase'!$AI$14:$AI$60)</f>
        <v>0</v>
      </c>
      <c r="D79" s="460">
        <f>IF($C$61=0,0,IF(AND($C$61&lt;&gt;0,SUM('Sheet 5 IET '!$I$43,'Sheet 5 IET '!$I$52,'Sheet 5 E2-E3-E4-E5'!$H$7,'Sheet 5 E2-E3-E4-E5'!$H$19,'Sheet 5 E2-E3-E4-E5'!$H$45,'Sheet 5 E2-E3-E4-E5'!$H$54)=0),0,SUM(SUMIF('Sheet 5 IET '!$E$9:$E$41,B79,'Sheet 5 IET '!$H$9:$H$41),SUMIF('Sheet 5 IET '!$E$49:$E$51,B79,'Sheet 5 IET '!$H$49:$H$51),SUMIF('Sheet 5 E2-E3-E4-E5'!$F$4:$F$5,B79,'Sheet 5 E2-E3-E4-E5'!$G$4:$G$5),SUMIF('Sheet 5 E2-E3-E4-E5'!$F$13:$F$17,B79,'Sheet 5 E2-E3-E4-E5'!$G$13:$G$17),SUMIF('Sheet 5 E2-E3-E4-E5'!$F$26:$F$30,B79,'Sheet 5 E2-E3-E4-E5'!$G$26:$G$30),SUMIF('Sheet 5 E2-E3-E4-E5'!$F$37:$F$40,B79,'Sheet 5 E2-E3-E4-E5'!$G$37:$G$40),SUMIF('Sheet 5 E2-E3-E4-E5'!$F$50:$F$52,B79,'Sheet 5 E2-E3-E4-E5'!$G$50:$G$52))/('Sheet 5 Specific expenses'!$H$6*'Sheet 5 Specific expenses'!$H$7))/(IF(VLOOKUP($B79,devise,5,FALSE)=0,1,VLOOKUP($B79,devise,5,FALSE))))</f>
        <v>0</v>
      </c>
      <c r="E79" s="458" t="e">
        <f>(SUMIF($D$46:$D$49,B79,$C$46:C$49)+SUMIF($D$53:$D$54,B79,$C$53:$C$54)+SUMIF($D$58:$D$60,B79,$C$58:$C$60)+SUMIF($D$64,B79,$C$64)+SUMIF($D$67,B79,$C$67))/(IF(VLOOKUP($B79,devise,5,FALSE)=0,1,VLOOKUP($B79,devise,5,FALSE)))</f>
        <v>#N/A</v>
      </c>
      <c r="F79" s="465"/>
      <c r="G79" s="1764">
        <f>B79</f>
        <v>0</v>
      </c>
      <c r="H79" s="952" t="e">
        <f t="shared" si="4"/>
        <v>#N/A</v>
      </c>
      <c r="I79" s="953" t="e">
        <f t="shared" si="4"/>
        <v>#N/A</v>
      </c>
      <c r="J79" s="1203" t="e">
        <f t="shared" si="4"/>
        <v>#N/A</v>
      </c>
      <c r="R79" s="462"/>
      <c r="V79" s="462"/>
      <c r="W79" s="462"/>
      <c r="X79" s="462"/>
      <c r="Y79" s="462"/>
      <c r="Z79" s="462"/>
    </row>
    <row r="80" spans="1:26" s="386" customFormat="1" ht="15" hidden="1" customHeight="1">
      <c r="A80" s="777"/>
      <c r="B80" s="1617">
        <f>'Sheet 0'!D25</f>
        <v>0</v>
      </c>
      <c r="C80" s="457">
        <f>SUMIF('Sheet 2 Purchase'!$I$14:$I$60,B80,'Sheet 2 Purchase'!$R$14:$R$60)+SUMIF('Sheet 2 Purchase'!$V$14:$V$60,B80,'Sheet 2 Purchase'!$W$14:$W$60)+SUMIF('Sheet 2 Purchase'!$Y$14:$Y$60,B80,'Sheet 2 Purchase'!$Z$14:$Z$60)+SUMIF('Sheet 2 Purchase'!$AB$14:$AB$60,B80,'Sheet 2 Purchase'!$AC$14:$AC$60)-SUMIF('Sheet 2 Purchase'!$AH$14:$AH$60,B80,'Sheet 2 Purchase'!$AI$14:$AI$60)</f>
        <v>0</v>
      </c>
      <c r="D80" s="460">
        <f>IF($C$61=0,0,IF(AND($C$61&lt;&gt;0,SUM('Sheet 5 IET '!$I$43,'Sheet 5 IET '!$I$52,'Sheet 5 E2-E3-E4-E5'!$H$7,'Sheet 5 E2-E3-E4-E5'!$H$19,'Sheet 5 E2-E3-E4-E5'!$H$45,'Sheet 5 E2-E3-E4-E5'!$H$54)=0),0,SUM(SUMIF('Sheet 5 IET '!$E$9:$E$41,B80,'Sheet 5 IET '!$H$9:$H$41),SUMIF('Sheet 5 IET '!$E$49:$E$51,B80,'Sheet 5 IET '!$H$49:$H$51),SUMIF('Sheet 5 E2-E3-E4-E5'!$F$4:$F$5,B80,'Sheet 5 E2-E3-E4-E5'!$G$4:$G$5),SUMIF('Sheet 5 E2-E3-E4-E5'!$F$13:$F$17,B80,'Sheet 5 E2-E3-E4-E5'!$G$13:$G$17),SUMIF('Sheet 5 E2-E3-E4-E5'!$F$26:$F$30,B80,'Sheet 5 E2-E3-E4-E5'!$G$26:$G$30),SUMIF('Sheet 5 E2-E3-E4-E5'!$F$37:$F$40,B80,'Sheet 5 E2-E3-E4-E5'!$G$37:$G$40),SUMIF('Sheet 5 E2-E3-E4-E5'!$F$50:$F$52,B80,'Sheet 5 E2-E3-E4-E5'!$G$50:$G$52))/('Sheet 5 Specific expenses'!$H$6*'Sheet 5 Specific expenses'!$H$7))/(IF(VLOOKUP($B80,devise,5,FALSE)=0,1,VLOOKUP($B80,devise,5,FALSE))))</f>
        <v>0</v>
      </c>
      <c r="E80" s="458" t="e">
        <f>(SUMIF($D$46:$D$49,B80,$C$46:C$49)+SUMIF($D$53:$D$54,B80,$C$53:$C$54)+SUMIF($D$58:$D$60,B80,$C$58:$C$60)+SUMIF($D$64,B80,$C$64)+SUMIF($D$67,B80,$C$67))/(IF(VLOOKUP($B80,devise,5,FALSE)=0,1,VLOOKUP($B80,devise,5,FALSE)))</f>
        <v>#N/A</v>
      </c>
      <c r="F80" s="465"/>
      <c r="G80" s="1617">
        <f>'Sheet 0'!F25</f>
        <v>0</v>
      </c>
      <c r="H80" s="457" t="e">
        <f t="shared" ref="H80:J86" si="5">IF($B80="",0,C80/VLOOKUP($B80,devise,5,FALSE)*VLOOKUP($B80,devise,2,FALSE))</f>
        <v>#N/A</v>
      </c>
      <c r="I80" s="1765" t="e">
        <f t="shared" si="5"/>
        <v>#N/A</v>
      </c>
      <c r="J80" s="1766" t="e">
        <f t="shared" si="5"/>
        <v>#N/A</v>
      </c>
      <c r="R80" s="462"/>
      <c r="V80" s="462"/>
      <c r="W80" s="462"/>
      <c r="X80" s="462"/>
      <c r="Y80" s="462"/>
      <c r="Z80" s="462"/>
    </row>
    <row r="81" spans="1:26" s="386" customFormat="1" ht="15" hidden="1" customHeight="1">
      <c r="A81" s="777"/>
      <c r="B81" s="1617" t="str">
        <f>'Sheet 0'!D26</f>
        <v/>
      </c>
      <c r="C81" s="457">
        <f>SUMIF('Sheet 2 Purchase'!$I$14:$I$60,B81,'Sheet 2 Purchase'!$R$14:$R$60)+SUMIF('Sheet 2 Purchase'!$V$14:$V$60,B81,'Sheet 2 Purchase'!$W$14:$W$60)+SUMIF('Sheet 2 Purchase'!$Y$14:$Y$60,B81,'Sheet 2 Purchase'!$Z$14:$Z$60)+SUMIF('Sheet 2 Purchase'!$AB$14:$AB$60,B81,'Sheet 2 Purchase'!$AC$14:$AC$60)-SUMIF('Sheet 2 Purchase'!$AH$14:$AH$60,B81,'Sheet 2 Purchase'!$AI$14:$AI$60)</f>
        <v>0</v>
      </c>
      <c r="D81" s="460">
        <f>IF($C$61=0,0,IF(AND($C$61&lt;&gt;0,SUM('Sheet 5 IET '!$I$43,'Sheet 5 IET '!$I$52,'Sheet 5 E2-E3-E4-E5'!$H$7,'Sheet 5 E2-E3-E4-E5'!$H$19,'Sheet 5 E2-E3-E4-E5'!$H$45,'Sheet 5 E2-E3-E4-E5'!$H$54)=0),0,SUM(SUMIF('Sheet 5 IET '!$E$9:$E$41,B81,'Sheet 5 IET '!$H$9:$H$41),SUMIF('Sheet 5 IET '!$E$49:$E$51,B81,'Sheet 5 IET '!$H$49:$H$51),SUMIF('Sheet 5 E2-E3-E4-E5'!$F$4:$F$5,B81,'Sheet 5 E2-E3-E4-E5'!$G$4:$G$5),SUMIF('Sheet 5 E2-E3-E4-E5'!$F$13:$F$17,B81,'Sheet 5 E2-E3-E4-E5'!$G$13:$G$17),SUMIF('Sheet 5 E2-E3-E4-E5'!$F$26:$F$30,B81,'Sheet 5 E2-E3-E4-E5'!$G$26:$G$30),SUMIF('Sheet 5 E2-E3-E4-E5'!$F$37:$F$40,B81,'Sheet 5 E2-E3-E4-E5'!$G$37:$G$40),SUMIF('Sheet 5 E2-E3-E4-E5'!$F$50:$F$52,B81,'Sheet 5 E2-E3-E4-E5'!$G$50:$G$52))/('Sheet 5 Specific expenses'!$H$6*'Sheet 5 Specific expenses'!$H$7))/(IF(VLOOKUP($B81,devise,5,FALSE)=0,1,VLOOKUP($B81,devise,5,FALSE))))</f>
        <v>0</v>
      </c>
      <c r="E81" s="458">
        <f>(SUMIF($D$46:$D$49,B81,$C$46:C$49)+SUMIF($D$53:$D$54,B81,$C$53:$C$54)+SUMIF($D$58:$D$60,B81,$C$58:$C$60)+SUMIF($D$64,B81,$C$64)+SUMIF($D$67,B81,$C$67))/(IF(VLOOKUP($B81,devise,5,FALSE)=0,1,VLOOKUP($B81,devise,5,FALSE)))</f>
        <v>0</v>
      </c>
      <c r="F81" s="465"/>
      <c r="G81" s="1617">
        <f>'Sheet 0'!F26</f>
        <v>0</v>
      </c>
      <c r="H81" s="457">
        <f t="shared" si="5"/>
        <v>0</v>
      </c>
      <c r="I81" s="1765">
        <f t="shared" si="5"/>
        <v>0</v>
      </c>
      <c r="J81" s="1766">
        <f t="shared" si="5"/>
        <v>0</v>
      </c>
      <c r="R81" s="462"/>
      <c r="V81" s="462"/>
      <c r="W81" s="462"/>
      <c r="X81" s="462"/>
      <c r="Y81" s="462"/>
      <c r="Z81" s="462"/>
    </row>
    <row r="82" spans="1:26" s="386" customFormat="1" ht="15" hidden="1" customHeight="1">
      <c r="A82" s="777"/>
      <c r="B82" s="1618" t="str">
        <f>'Sheet 0'!D27</f>
        <v/>
      </c>
      <c r="C82" s="459">
        <f>SUMIF('Sheet 2 Purchase'!$I$14:$I$60,B82,'Sheet 2 Purchase'!$R$14:$R$60)+SUMIF('Sheet 2 Purchase'!$V$14:$V$60,B82,'Sheet 2 Purchase'!$W$14:$W$60)+SUMIF('Sheet 2 Purchase'!$Y$14:$Y$60,B82,'Sheet 2 Purchase'!$Z$14:$Z$60)+SUMIF('Sheet 2 Purchase'!$AB$14:$AB$60,B82,'Sheet 2 Purchase'!$AC$14:$AC$60)-SUMIF('Sheet 2 Purchase'!$AH$14:$AH$60,B82,'Sheet 2 Purchase'!$AI$14:$AI$60)</f>
        <v>0</v>
      </c>
      <c r="D82" s="460">
        <f>IF($C$61=0,0,IF(AND($C$61&lt;&gt;0,SUM('Sheet 5 IET '!$I$43,'Sheet 5 IET '!$I$52,'Sheet 5 E2-E3-E4-E5'!$H$7,'Sheet 5 E2-E3-E4-E5'!$H$19,'Sheet 5 E2-E3-E4-E5'!$H$45,'Sheet 5 E2-E3-E4-E5'!$H$54)=0),0,SUM(SUMIF('Sheet 5 IET '!$E$9:$E$41,B82,'Sheet 5 IET '!$H$9:$H$41),SUMIF('Sheet 5 IET '!$E$49:$E$51,B82,'Sheet 5 IET '!$H$49:$H$51),SUMIF('Sheet 5 E2-E3-E4-E5'!$F$4:$F$5,B82,'Sheet 5 E2-E3-E4-E5'!$G$4:$G$5),SUMIF('Sheet 5 E2-E3-E4-E5'!$F$13:$F$17,B82,'Sheet 5 E2-E3-E4-E5'!$G$13:$G$17),SUMIF('Sheet 5 E2-E3-E4-E5'!$F$26:$F$30,B82,'Sheet 5 E2-E3-E4-E5'!$G$26:$G$30),SUMIF('Sheet 5 E2-E3-E4-E5'!$F$37:$F$40,B82,'Sheet 5 E2-E3-E4-E5'!$G$37:$G$40),SUMIF('Sheet 5 E2-E3-E4-E5'!$F$50:$F$52,B82,'Sheet 5 E2-E3-E4-E5'!$G$50:$G$52))/('Sheet 5 Specific expenses'!$H$6*'Sheet 5 Specific expenses'!$H$7))/(IF(VLOOKUP($B82,devise,5,FALSE)=0,1,VLOOKUP($B82,devise,5,FALSE))))</f>
        <v>0</v>
      </c>
      <c r="E82" s="458">
        <f>(SUMIF($D$46:$D$49,B82,$C$46:C$49)+SUMIF($D$53:$D$54,B82,$C$53:$C$54)+SUMIF($D$58:$D$60,B82,$C$58:$C$60)+SUMIF($D$64,B82,$C$64)+SUMIF($D$67,B82,$C$67))/(IF(VLOOKUP($B82,devise,5,FALSE)=0,1,VLOOKUP($B82,devise,5,FALSE)))</f>
        <v>0</v>
      </c>
      <c r="F82" s="465"/>
      <c r="G82" s="1618">
        <f>'Sheet 0'!F27</f>
        <v>0</v>
      </c>
      <c r="H82" s="457">
        <f t="shared" si="5"/>
        <v>0</v>
      </c>
      <c r="I82" s="1765">
        <f t="shared" si="5"/>
        <v>0</v>
      </c>
      <c r="J82" s="1766">
        <f t="shared" si="5"/>
        <v>0</v>
      </c>
      <c r="R82" s="462"/>
      <c r="V82" s="462"/>
      <c r="W82" s="462"/>
      <c r="X82" s="462"/>
      <c r="Y82" s="462"/>
      <c r="Z82" s="462"/>
    </row>
    <row r="83" spans="1:26" s="386" customFormat="1" ht="15" hidden="1" customHeight="1">
      <c r="A83" s="777"/>
      <c r="B83" s="1618" t="str">
        <f>'Sheet 0'!D28</f>
        <v/>
      </c>
      <c r="C83" s="459">
        <f>SUMIF('Sheet 2 Purchase'!$I$14:$I$60,B83,'Sheet 2 Purchase'!$R$14:$R$60)+SUMIF('Sheet 2 Purchase'!$V$14:$V$60,B83,'Sheet 2 Purchase'!$W$14:$W$60)+SUMIF('Sheet 2 Purchase'!$Y$14:$Y$60,B83,'Sheet 2 Purchase'!$Z$14:$Z$60)+SUMIF('Sheet 2 Purchase'!$AB$14:$AB$60,B83,'Sheet 2 Purchase'!$AC$14:$AC$60)-SUMIF('Sheet 2 Purchase'!$AH$14:$AH$60,B83,'Sheet 2 Purchase'!$AI$14:$AI$60)</f>
        <v>0</v>
      </c>
      <c r="D83" s="460">
        <f>IF($C$61=0,0,IF(AND($C$61&lt;&gt;0,SUM('Sheet 5 IET '!$I$43,'Sheet 5 IET '!$I$52,'Sheet 5 E2-E3-E4-E5'!$H$7,'Sheet 5 E2-E3-E4-E5'!$H$19,'Sheet 5 E2-E3-E4-E5'!$H$45,'Sheet 5 E2-E3-E4-E5'!$H$54)=0),0,SUM(SUMIF('Sheet 5 IET '!$E$9:$E$41,B83,'Sheet 5 IET '!$H$9:$H$41),SUMIF('Sheet 5 IET '!$E$49:$E$51,B83,'Sheet 5 IET '!$H$49:$H$51),SUMIF('Sheet 5 E2-E3-E4-E5'!$F$4:$F$5,B83,'Sheet 5 E2-E3-E4-E5'!$G$4:$G$5),SUMIF('Sheet 5 E2-E3-E4-E5'!$F$13:$F$17,B83,'Sheet 5 E2-E3-E4-E5'!$G$13:$G$17),SUMIF('Sheet 5 E2-E3-E4-E5'!$F$26:$F$30,B83,'Sheet 5 E2-E3-E4-E5'!$G$26:$G$30),SUMIF('Sheet 5 E2-E3-E4-E5'!$F$37:$F$40,B83,'Sheet 5 E2-E3-E4-E5'!$G$37:$G$40),SUMIF('Sheet 5 E2-E3-E4-E5'!$F$50:$F$52,B83,'Sheet 5 E2-E3-E4-E5'!$G$50:$G$52))/('Sheet 5 Specific expenses'!$H$6*'Sheet 5 Specific expenses'!$H$7))/(IF(VLOOKUP($B83,devise,5,FALSE)=0,1,VLOOKUP($B83,devise,5,FALSE))))</f>
        <v>0</v>
      </c>
      <c r="E83" s="458">
        <f>(SUMIF($D$46:$D$49,B83,$C$46:C$49)+SUMIF($D$53:$D$54,B83,$C$53:$C$54)+SUMIF($D$58:$D$60,B83,$C$58:$C$60)+SUMIF($D$64,B83,$C$64)+SUMIF($D$67,B83,$C$67))/(IF(VLOOKUP($B83,devise,5,FALSE)=0,1,VLOOKUP($B83,devise,5,FALSE)))</f>
        <v>0</v>
      </c>
      <c r="F83" s="465"/>
      <c r="G83" s="1618">
        <f>'Sheet 0'!F28</f>
        <v>0</v>
      </c>
      <c r="H83" s="457">
        <f t="shared" si="5"/>
        <v>0</v>
      </c>
      <c r="I83" s="1765">
        <f t="shared" si="5"/>
        <v>0</v>
      </c>
      <c r="J83" s="1766">
        <f t="shared" si="5"/>
        <v>0</v>
      </c>
      <c r="R83" s="462"/>
      <c r="V83" s="462"/>
      <c r="W83" s="462"/>
      <c r="X83" s="462"/>
      <c r="Y83" s="462"/>
      <c r="Z83" s="462"/>
    </row>
    <row r="84" spans="1:26" s="386" customFormat="1" ht="15" hidden="1" customHeight="1">
      <c r="A84" s="777"/>
      <c r="B84" s="1618" t="str">
        <f>'Sheet 0'!D29</f>
        <v/>
      </c>
      <c r="C84" s="459">
        <f>SUMIF('Sheet 2 Purchase'!$I$14:$I$60,B84,'Sheet 2 Purchase'!$R$14:$R$60)+SUMIF('Sheet 2 Purchase'!$V$14:$V$60,B84,'Sheet 2 Purchase'!$W$14:$W$60)+SUMIF('Sheet 2 Purchase'!$Y$14:$Y$60,B84,'Sheet 2 Purchase'!$Z$14:$Z$60)+SUMIF('Sheet 2 Purchase'!$AB$14:$AB$60,B84,'Sheet 2 Purchase'!$AC$14:$AC$60)-SUMIF('Sheet 2 Purchase'!$AH$14:$AH$60,B84,'Sheet 2 Purchase'!$AI$14:$AI$60)</f>
        <v>0</v>
      </c>
      <c r="D84" s="460">
        <f>IF($C$61=0,0,IF(AND($C$61&lt;&gt;0,SUM('Sheet 5 IET '!$I$43,'Sheet 5 IET '!$I$52,'Sheet 5 E2-E3-E4-E5'!$H$7,'Sheet 5 E2-E3-E4-E5'!$H$19,'Sheet 5 E2-E3-E4-E5'!$H$45,'Sheet 5 E2-E3-E4-E5'!$H$54)=0),0,SUM(SUMIF('Sheet 5 IET '!$E$9:$E$41,B84,'Sheet 5 IET '!$H$9:$H$41),SUMIF('Sheet 5 IET '!$E$49:$E$51,B84,'Sheet 5 IET '!$H$49:$H$51),SUMIF('Sheet 5 E2-E3-E4-E5'!$F$4:$F$5,B84,'Sheet 5 E2-E3-E4-E5'!$G$4:$G$5),SUMIF('Sheet 5 E2-E3-E4-E5'!$F$13:$F$17,B84,'Sheet 5 E2-E3-E4-E5'!$G$13:$G$17),SUMIF('Sheet 5 E2-E3-E4-E5'!$F$26:$F$30,B84,'Sheet 5 E2-E3-E4-E5'!$G$26:$G$30),SUMIF('Sheet 5 E2-E3-E4-E5'!$F$37:$F$40,B84,'Sheet 5 E2-E3-E4-E5'!$G$37:$G$40),SUMIF('Sheet 5 E2-E3-E4-E5'!$F$50:$F$52,B84,'Sheet 5 E2-E3-E4-E5'!$G$50:$G$52))/('Sheet 5 Specific expenses'!$H$6*'Sheet 5 Specific expenses'!$H$7))/(IF(VLOOKUP($B84,devise,5,FALSE)=0,1,VLOOKUP($B84,devise,5,FALSE))))</f>
        <v>0</v>
      </c>
      <c r="E84" s="458">
        <f>(SUMIF($D$46:$D$49,B84,$C$46:C$49)+SUMIF($D$53:$D$54,B84,$C$53:$C$54)+SUMIF($D$58:$D$60,B84,$C$58:$C$60)+SUMIF($D$64,B84,$C$64)+SUMIF($D$67,B84,$C$67))/(IF(VLOOKUP($B84,devise,5,FALSE)=0,1,VLOOKUP($B84,devise,5,FALSE)))</f>
        <v>0</v>
      </c>
      <c r="F84" s="465"/>
      <c r="G84" s="1618">
        <f>'Sheet 0'!F29</f>
        <v>0</v>
      </c>
      <c r="H84" s="457">
        <f t="shared" si="5"/>
        <v>0</v>
      </c>
      <c r="I84" s="1765">
        <f t="shared" si="5"/>
        <v>0</v>
      </c>
      <c r="J84" s="1766">
        <f t="shared" si="5"/>
        <v>0</v>
      </c>
      <c r="R84" s="462"/>
      <c r="V84" s="462"/>
      <c r="W84" s="462"/>
      <c r="X84" s="462"/>
      <c r="Y84" s="462"/>
      <c r="Z84" s="462"/>
    </row>
    <row r="85" spans="1:26" s="386" customFormat="1" ht="15" hidden="1" customHeight="1">
      <c r="A85" s="777"/>
      <c r="B85" s="1618" t="str">
        <f>'Sheet 0'!D30</f>
        <v/>
      </c>
      <c r="C85" s="459">
        <f>SUMIF('Sheet 2 Purchase'!$I$14:$I$60,B85,'Sheet 2 Purchase'!$R$14:$R$60)+SUMIF('Sheet 2 Purchase'!$V$14:$V$60,B85,'Sheet 2 Purchase'!$W$14:$W$60)+SUMIF('Sheet 2 Purchase'!$Y$14:$Y$60,B85,'Sheet 2 Purchase'!$Z$14:$Z$60)+SUMIF('Sheet 2 Purchase'!$AB$14:$AB$60,B85,'Sheet 2 Purchase'!$AC$14:$AC$60)-SUMIF('Sheet 2 Purchase'!$AH$14:$AH$60,B85,'Sheet 2 Purchase'!$AI$14:$AI$60)</f>
        <v>0</v>
      </c>
      <c r="D85" s="460">
        <f>IF($C$61=0,0,IF(AND($C$61&lt;&gt;0,SUM('Sheet 5 IET '!$I$43,'Sheet 5 IET '!$I$52,'Sheet 5 E2-E3-E4-E5'!$H$7,'Sheet 5 E2-E3-E4-E5'!$H$19,'Sheet 5 E2-E3-E4-E5'!$H$45,'Sheet 5 E2-E3-E4-E5'!$H$54)=0),0,SUM(SUMIF('Sheet 5 IET '!$E$9:$E$41,B85,'Sheet 5 IET '!$H$9:$H$41),SUMIF('Sheet 5 IET '!$E$49:$E$51,B85,'Sheet 5 IET '!$H$49:$H$51),SUMIF('Sheet 5 E2-E3-E4-E5'!$F$4:$F$5,B85,'Sheet 5 E2-E3-E4-E5'!$G$4:$G$5),SUMIF('Sheet 5 E2-E3-E4-E5'!$F$13:$F$17,B85,'Sheet 5 E2-E3-E4-E5'!$G$13:$G$17),SUMIF('Sheet 5 E2-E3-E4-E5'!$F$26:$F$30,B85,'Sheet 5 E2-E3-E4-E5'!$G$26:$G$30),SUMIF('Sheet 5 E2-E3-E4-E5'!$F$37:$F$40,B85,'Sheet 5 E2-E3-E4-E5'!$G$37:$G$40),SUMIF('Sheet 5 E2-E3-E4-E5'!$F$50:$F$52,B85,'Sheet 5 E2-E3-E4-E5'!$G$50:$G$52))/('Sheet 5 Specific expenses'!$H$6*'Sheet 5 Specific expenses'!$H$7))/(IF(VLOOKUP($B85,devise,5,FALSE)=0,1,VLOOKUP($B85,devise,5,FALSE))))</f>
        <v>0</v>
      </c>
      <c r="E85" s="458">
        <f>(SUMIF($D$46:$D$49,B85,$C$46:C$49)+SUMIF($D$53:$D$54,B85,$C$53:$C$54)+SUMIF($D$58:$D$60,B85,$C$58:$C$60)+SUMIF($D$64,B85,$C$64)+SUMIF($D$67,B85,$C$67))/(IF(VLOOKUP($B85,devise,5,FALSE)=0,1,VLOOKUP($B85,devise,5,FALSE)))</f>
        <v>0</v>
      </c>
      <c r="F85" s="465"/>
      <c r="G85" s="1618">
        <f>'Sheet 0'!F30</f>
        <v>0</v>
      </c>
      <c r="H85" s="457">
        <f t="shared" si="5"/>
        <v>0</v>
      </c>
      <c r="I85" s="1765">
        <f t="shared" si="5"/>
        <v>0</v>
      </c>
      <c r="J85" s="1766">
        <f t="shared" si="5"/>
        <v>0</v>
      </c>
      <c r="R85" s="462"/>
      <c r="V85" s="462"/>
      <c r="W85" s="462"/>
      <c r="X85" s="462"/>
      <c r="Y85" s="462"/>
      <c r="Z85" s="462"/>
    </row>
    <row r="86" spans="1:26" s="386" customFormat="1" ht="15" hidden="1" customHeight="1" thickBot="1">
      <c r="A86" s="777"/>
      <c r="B86" s="1619" t="str">
        <f>'Sheet 0'!D31</f>
        <v/>
      </c>
      <c r="C86" s="948">
        <f>SUMIF('Sheet 2 Purchase'!$I$14:$I$60,B86,'Sheet 2 Purchase'!$R$14:$R$60)+SUMIF('Sheet 2 Purchase'!$V$14:$V$60,B86,'Sheet 2 Purchase'!$W$14:$W$60)+SUMIF('Sheet 2 Purchase'!$Y$14:$Y$60,B86,'Sheet 2 Purchase'!$Z$14:$Z$60)+SUMIF('Sheet 2 Purchase'!$AB$14:$AB$60,B86,'Sheet 2 Purchase'!$AC$14:$AC$60)-SUMIF('Sheet 2 Purchase'!$AH$14:$AH$60,B86,'Sheet 2 Purchase'!$AI$14:$AI$60)</f>
        <v>0</v>
      </c>
      <c r="D86" s="949">
        <f>IF($C$61=0,0,IF(AND($C$61&lt;&gt;0,SUM('Sheet 5 IET '!$I$43,'Sheet 5 IET '!$I$52,'Sheet 5 E2-E3-E4-E5'!$H$7,'Sheet 5 E2-E3-E4-E5'!$H$19,'Sheet 5 E2-E3-E4-E5'!$H$45,'Sheet 5 E2-E3-E4-E5'!$H$54)=0),0,SUM(SUMIF('Sheet 5 IET '!$E$9:$E$41,B86,'Sheet 5 IET '!$H$9:$H$41),SUMIF('Sheet 5 IET '!$E$49:$E$51,B86,'Sheet 5 IET '!$H$49:$H$51),SUMIF('Sheet 5 E2-E3-E4-E5'!$F$4:$F$5,B86,'Sheet 5 E2-E3-E4-E5'!$G$4:$G$5),SUMIF('Sheet 5 E2-E3-E4-E5'!$F$13:$F$17,B86,'Sheet 5 E2-E3-E4-E5'!$G$13:$G$17),SUMIF('Sheet 5 E2-E3-E4-E5'!$F$26:$F$30,B86,'Sheet 5 E2-E3-E4-E5'!$G$26:$G$30),SUMIF('Sheet 5 E2-E3-E4-E5'!$F$37:$F$40,B86,'Sheet 5 E2-E3-E4-E5'!$G$37:$G$40),SUMIF('Sheet 5 E2-E3-E4-E5'!$F$50:$F$52,B86,'Sheet 5 E2-E3-E4-E5'!$G$50:$G$52))/('Sheet 5 Specific expenses'!$H$6*'Sheet 5 Specific expenses'!$H$7))/(IF(VLOOKUP($B86,devise,5,FALSE)=0,1,VLOOKUP($B86,devise,5,FALSE))))</f>
        <v>0</v>
      </c>
      <c r="E86" s="950">
        <f>(SUMIF($D$46:$D$49,B86,$C$46:C$49)+SUMIF($D$53:$D$54,B86,$C$53:$C$54)+SUMIF($D$58:$D$60,B86,$C$58:$C$60)+SUMIF($D$64,B86,$C$64)+SUMIF($D$67,B86,$C$67))/(IF(VLOOKUP($B86,devise,5,FALSE)=0,1,VLOOKUP($B86,devise,5,FALSE)))</f>
        <v>0</v>
      </c>
      <c r="F86" s="465"/>
      <c r="G86" s="1619">
        <f>'Sheet 0'!F31</f>
        <v>0</v>
      </c>
      <c r="H86" s="1204">
        <f t="shared" si="5"/>
        <v>0</v>
      </c>
      <c r="I86" s="1767">
        <f t="shared" si="5"/>
        <v>0</v>
      </c>
      <c r="J86" s="1768">
        <f t="shared" si="5"/>
        <v>0</v>
      </c>
      <c r="R86" s="462"/>
      <c r="V86" s="462"/>
      <c r="W86" s="462"/>
      <c r="X86" s="462"/>
      <c r="Y86" s="462"/>
      <c r="Z86" s="462"/>
    </row>
    <row r="87" spans="1:26" s="386" customFormat="1" ht="15" hidden="1" customHeight="1">
      <c r="A87" s="777"/>
      <c r="B87" s="777"/>
      <c r="C87" s="386" t="str">
        <f>Dictionary!$D$148</f>
        <v>Эта таблица суммирует все затраты в зависимости от используемой валюты</v>
      </c>
      <c r="D87" s="461"/>
      <c r="F87" s="465"/>
      <c r="G87" s="386" t="str">
        <f>Dictionary!$D$149</f>
        <v>Эта таблица суммирует все затраты в зависимости от используемой валюты</v>
      </c>
      <c r="H87" s="2"/>
      <c r="R87" s="462"/>
      <c r="V87" s="462"/>
      <c r="W87" s="462"/>
      <c r="X87" s="462"/>
      <c r="Y87" s="462"/>
      <c r="Z87" s="462"/>
    </row>
    <row r="88" spans="1:26" s="386" customFormat="1" ht="15" hidden="1" customHeight="1">
      <c r="A88" s="777"/>
      <c r="B88" s="777"/>
      <c r="C88" s="62"/>
      <c r="D88" s="63"/>
      <c r="F88" s="465"/>
      <c r="H88" s="2"/>
      <c r="R88" s="462"/>
      <c r="V88" s="462"/>
      <c r="W88" s="462"/>
      <c r="X88" s="462"/>
      <c r="Y88" s="462"/>
      <c r="Z88" s="462"/>
    </row>
    <row r="89" spans="1:26" s="386" customFormat="1" ht="15" customHeight="1" thickBot="1">
      <c r="A89" s="777"/>
      <c r="B89" s="777"/>
      <c r="C89" s="62"/>
      <c r="D89" s="63"/>
      <c r="F89" s="465"/>
      <c r="H89" s="2"/>
      <c r="R89" s="462"/>
      <c r="V89" s="462"/>
      <c r="W89" s="462"/>
      <c r="X89" s="462"/>
      <c r="Y89" s="462"/>
      <c r="Z89" s="462"/>
    </row>
    <row r="90" spans="1:26" ht="15" customHeight="1" thickBot="1">
      <c r="A90" s="657"/>
      <c r="B90" s="657"/>
      <c r="C90" s="1831" t="str">
        <f>Dictionary!$D$143</f>
        <v xml:space="preserve">Валютная корзина  </v>
      </c>
      <c r="D90" s="1832"/>
      <c r="E90" s="1833"/>
      <c r="F90" s="1697"/>
      <c r="S90" s="462"/>
      <c r="T90" s="462"/>
      <c r="U90" s="462"/>
    </row>
    <row r="91" spans="1:26" ht="15" customHeight="1" thickBot="1">
      <c r="A91" s="657"/>
      <c r="B91" s="1698" t="str">
        <f>Dictionary!$D$144</f>
        <v>Валюты</v>
      </c>
      <c r="C91" s="1699">
        <f>'Sheet 0'!D22</f>
        <v>0</v>
      </c>
      <c r="D91" s="1700">
        <f>'Sheet 0'!D23</f>
        <v>0</v>
      </c>
      <c r="E91" s="1700">
        <f>'Sheet 0'!D24</f>
        <v>0</v>
      </c>
      <c r="F91" s="1701" t="str">
        <f>Dictionary!$D$40</f>
        <v xml:space="preserve">Итог </v>
      </c>
      <c r="S91" s="462"/>
      <c r="T91" s="462"/>
      <c r="U91" s="462"/>
    </row>
    <row r="92" spans="1:26" ht="15" hidden="1" customHeight="1">
      <c r="A92" s="736" t="str">
        <f>Dictionary!$D$145</f>
        <v>Закупка</v>
      </c>
      <c r="B92" s="1702"/>
      <c r="C92" s="1703" t="e">
        <f>$H$77+SUMIF($G$80:$G$86,$C$91,$H$80:$H$86)</f>
        <v>#N/A</v>
      </c>
      <c r="D92" s="1703" t="e">
        <f>$H$78+SUMIF($G$80:$G$86,$D$91,$H$80:$H$86)</f>
        <v>#N/A</v>
      </c>
      <c r="E92" s="1703" t="e">
        <f>$H$79+SUMIF($G$80:$G$86,$E$91,$H$80:$H$86)</f>
        <v>#N/A</v>
      </c>
      <c r="F92" s="1704"/>
      <c r="S92" s="462"/>
      <c r="T92" s="462"/>
      <c r="U92" s="462"/>
    </row>
    <row r="93" spans="1:26" ht="15" hidden="1" customHeight="1">
      <c r="A93" s="737" t="str">
        <f>Dictionary!$D$146</f>
        <v>Специфические затраты</v>
      </c>
      <c r="B93" s="1705"/>
      <c r="C93" s="1706" t="e">
        <f>$I$77+SUMIF($G$80:$G$86,$C$91,$I$80:$I$86)</f>
        <v>#N/A</v>
      </c>
      <c r="D93" s="1706" t="e">
        <f>$I$78+SUMIF($G$80:$G$86,$D$91,$I$80:$I$86)</f>
        <v>#N/A</v>
      </c>
      <c r="E93" s="1706" t="e">
        <f>$I$79+SUMIF($G$80:$G$86,$E$91,$I$80:$I$86)</f>
        <v>#N/A</v>
      </c>
      <c r="F93" s="1707"/>
      <c r="S93" s="462"/>
      <c r="T93" s="462"/>
      <c r="U93" s="462"/>
    </row>
    <row r="94" spans="1:26" ht="15" hidden="1" customHeight="1">
      <c r="A94" s="738" t="str">
        <f>Dictionary!$D$147</f>
        <v>Прямые/непрямые затраты</v>
      </c>
      <c r="B94" s="1708"/>
      <c r="C94" s="1709" t="e">
        <f>$J$77+SUMIF($G$80:$G$86,$C$91,$J$80:$J$86)</f>
        <v>#N/A</v>
      </c>
      <c r="D94" s="1709" t="e">
        <f>$J$78+SUMIF($G$80:$G$86,$D$91,$J$80:$J$86)</f>
        <v>#N/A</v>
      </c>
      <c r="E94" s="1709" t="e">
        <f>$J$79+SUMIF($G$80:$G$86,$E$91,$J$80:$J$86)</f>
        <v>#N/A</v>
      </c>
      <c r="F94" s="1710"/>
      <c r="S94" s="462"/>
      <c r="T94" s="462"/>
      <c r="U94" s="462"/>
    </row>
    <row r="95" spans="1:26" ht="15" customHeight="1" thickBot="1">
      <c r="A95" s="657"/>
      <c r="B95" s="1711" t="str">
        <f>Dictionary!$D$155</f>
        <v>Сумма, на валюту</v>
      </c>
      <c r="C95" s="1712" t="e">
        <f>SUM(C92:C94)</f>
        <v>#N/A</v>
      </c>
      <c r="D95" s="1712" t="e">
        <f>SUM(D92:D94)</f>
        <v>#N/A</v>
      </c>
      <c r="E95" s="1712" t="e">
        <f>SUM(E92:E94)</f>
        <v>#N/A</v>
      </c>
      <c r="F95" s="1713"/>
      <c r="S95" s="462"/>
      <c r="T95" s="462"/>
      <c r="U95" s="462"/>
    </row>
    <row r="96" spans="1:26" ht="21.75" customHeight="1" thickBot="1">
      <c r="A96" s="662"/>
      <c r="B96" s="1714" t="str">
        <f>CONCATENATE(Dictionary!$D$40," ",Dictionary!$D$156)</f>
        <v>Итог  (в основной валюте Сметы)</v>
      </c>
      <c r="C96" s="1715" t="e">
        <f>C95</f>
        <v>#N/A</v>
      </c>
      <c r="D96" s="1715" t="e">
        <f>IF(D91="",0,D95/VLOOKUP(D91,devise,5,FALSE))</f>
        <v>#N/A</v>
      </c>
      <c r="E96" s="1715" t="e">
        <f>IF(E91="",0,E95/VLOOKUP(E91,devise,5,FALSE))</f>
        <v>#N/A</v>
      </c>
      <c r="F96" s="1716" t="e">
        <f>SUM(C96:E96)</f>
        <v>#N/A</v>
      </c>
      <c r="S96" s="462"/>
      <c r="T96" s="462"/>
      <c r="U96" s="462"/>
    </row>
    <row r="97" spans="1:21" ht="15" customHeight="1" thickBot="1">
      <c r="A97" s="662"/>
      <c r="B97" s="662"/>
      <c r="C97" s="1717" t="e">
        <f>IF($F$96=0,0,C96/$F$96)</f>
        <v>#N/A</v>
      </c>
      <c r="D97" s="1717" t="e">
        <f>IF($F$96=0,0,D96/$F$96)</f>
        <v>#N/A</v>
      </c>
      <c r="E97" s="1717" t="e">
        <f>IF($F$96=0,0,E96/$F$96)</f>
        <v>#N/A</v>
      </c>
      <c r="F97" s="1718"/>
      <c r="S97" s="462"/>
      <c r="T97" s="462"/>
      <c r="U97" s="462"/>
    </row>
    <row r="98" spans="1:21" ht="15" customHeight="1">
      <c r="A98" s="662"/>
      <c r="B98" s="388"/>
      <c r="C98" s="954"/>
      <c r="D98" s="954"/>
      <c r="E98" s="954"/>
      <c r="F98" s="1606"/>
      <c r="S98" s="462"/>
      <c r="T98" s="462"/>
      <c r="U98" s="462"/>
    </row>
    <row r="99" spans="1:21" ht="15" customHeight="1">
      <c r="A99" s="778"/>
      <c r="B99" s="773"/>
      <c r="C99" s="2"/>
      <c r="S99" s="462"/>
      <c r="T99" s="462"/>
      <c r="U99" s="462"/>
    </row>
    <row r="100" spans="1:21" ht="15" customHeight="1">
      <c r="A100" s="209"/>
      <c r="B100" s="777"/>
      <c r="S100" s="462"/>
      <c r="T100" s="462"/>
      <c r="U100" s="462"/>
    </row>
    <row r="101" spans="1:21" ht="15" customHeight="1">
      <c r="A101" s="210"/>
      <c r="B101" s="777"/>
      <c r="S101" s="462"/>
      <c r="T101" s="462"/>
      <c r="U101" s="462"/>
    </row>
    <row r="102" spans="1:21" ht="15" customHeight="1">
      <c r="A102" s="210"/>
      <c r="B102" s="777"/>
    </row>
    <row r="103" spans="1:21">
      <c r="A103" s="777"/>
      <c r="B103" s="777"/>
    </row>
    <row r="104" spans="1:21">
      <c r="A104" s="777"/>
      <c r="B104" s="777"/>
    </row>
    <row r="105" spans="1:21">
      <c r="A105" s="777"/>
      <c r="B105" s="777"/>
    </row>
    <row r="106" spans="1:21">
      <c r="A106" s="777"/>
      <c r="B106" s="777"/>
    </row>
    <row r="107" spans="1:21">
      <c r="A107" s="777"/>
      <c r="B107" s="777"/>
    </row>
    <row r="108" spans="1:21">
      <c r="A108" s="777"/>
      <c r="B108" s="777"/>
    </row>
    <row r="109" spans="1:21">
      <c r="A109" s="777"/>
      <c r="B109" s="777"/>
    </row>
    <row r="110" spans="1:21">
      <c r="A110" s="777"/>
      <c r="B110" s="777"/>
    </row>
    <row r="111" spans="1:21">
      <c r="A111" s="777"/>
      <c r="B111" s="777"/>
    </row>
    <row r="112" spans="1:21">
      <c r="A112" s="777"/>
      <c r="B112" s="777"/>
    </row>
    <row r="113" spans="1:2">
      <c r="A113" s="777"/>
      <c r="B113" s="777"/>
    </row>
    <row r="114" spans="1:2">
      <c r="A114" s="777"/>
      <c r="B114" s="777"/>
    </row>
    <row r="115" spans="1:2">
      <c r="A115" s="777"/>
      <c r="B115" s="777"/>
    </row>
    <row r="116" spans="1:2">
      <c r="A116" s="777"/>
      <c r="B116" s="777"/>
    </row>
    <row r="117" spans="1:2">
      <c r="A117" s="777"/>
      <c r="B117" s="777"/>
    </row>
    <row r="118" spans="1:2">
      <c r="A118" s="777"/>
      <c r="B118" s="777"/>
    </row>
    <row r="119" spans="1:2">
      <c r="A119" s="777"/>
      <c r="B119" s="777"/>
    </row>
    <row r="120" spans="1:2">
      <c r="A120" s="777"/>
      <c r="B120" s="777"/>
    </row>
    <row r="121" spans="1:2">
      <c r="A121" s="777"/>
      <c r="B121" s="777"/>
    </row>
    <row r="122" spans="1:2">
      <c r="A122" s="777"/>
      <c r="B122" s="777"/>
    </row>
    <row r="123" spans="1:2">
      <c r="A123" s="777"/>
      <c r="B123" s="777"/>
    </row>
    <row r="124" spans="1:2">
      <c r="A124" s="777"/>
      <c r="B124" s="777"/>
    </row>
    <row r="125" spans="1:2">
      <c r="A125" s="777"/>
      <c r="B125" s="777"/>
    </row>
    <row r="126" spans="1:2">
      <c r="A126" s="777"/>
      <c r="B126" s="777"/>
    </row>
  </sheetData>
  <mergeCells count="35">
    <mergeCell ref="S28:T28"/>
    <mergeCell ref="S20:T20"/>
    <mergeCell ref="S21:T21"/>
    <mergeCell ref="A23:B23"/>
    <mergeCell ref="A22:B22"/>
    <mergeCell ref="A28:B28"/>
    <mergeCell ref="A27:B27"/>
    <mergeCell ref="A26:B26"/>
    <mergeCell ref="S27:T27"/>
    <mergeCell ref="C90:E90"/>
    <mergeCell ref="H74:J74"/>
    <mergeCell ref="C74:E74"/>
    <mergeCell ref="A15:B15"/>
    <mergeCell ref="A16:B16"/>
    <mergeCell ref="A21:B21"/>
    <mergeCell ref="A20:B20"/>
    <mergeCell ref="A11:B11"/>
    <mergeCell ref="A13:B13"/>
    <mergeCell ref="S13:T13"/>
    <mergeCell ref="A3:B3"/>
    <mergeCell ref="A4:B4"/>
    <mergeCell ref="A5:B5"/>
    <mergeCell ref="A8:B8"/>
    <mergeCell ref="A10:B10"/>
    <mergeCell ref="A6:B6"/>
    <mergeCell ref="A14:B14"/>
    <mergeCell ref="A19:B19"/>
    <mergeCell ref="S22:T22"/>
    <mergeCell ref="S23:T23"/>
    <mergeCell ref="S26:T26"/>
    <mergeCell ref="S14:T14"/>
    <mergeCell ref="S19:T19"/>
    <mergeCell ref="S15:T15"/>
    <mergeCell ref="S16:T16"/>
    <mergeCell ref="E18:G18"/>
  </mergeCells>
  <phoneticPr fontId="0" type="noConversion"/>
  <dataValidations xWindow="543" yWindow="161" count="8">
    <dataValidation allowBlank="1" showInputMessage="1" showErrorMessage="1" promptTitle="A4" prompt="- Volume de référence:_x000a_Volume de production du produit selon le besoin du client, exprimé en nombre de pièces par an._x000a_" sqref="T16 B11"/>
    <dataValidation allowBlank="1" showInputMessage="1" showErrorMessage="1" promptTitle="A1 - Devise du Devis" prompt="Devise du Pays de production du fournisseur qui doit être retenue pour réaliser la proposition de prix. Si la devise du Devis est différente de la devise du Pays, le taux de change doit être documenté._x000a_" sqref="T15 B10"/>
    <dataValidation allowBlank="1" showInputMessage="1" showErrorMessage="1" promptTitle="A5" prompt="- Désignation du produit" sqref="B13 T13"/>
    <dataValidation allowBlank="1" showInputMessage="1" showErrorMessage="1" promptTitle="A 6.1" prompt="A6.1 - Référence et indice du produit retenus pour le chiffrage_x000a_Référence de la définition du produit qui a servi de base pour le chiffrage. _x000a__x000a_" sqref="B14 T14"/>
    <dataValidation allowBlank="1" showInputMessage="1" showErrorMessage="1" promptTitle="A6.2    Code douanier" prompt="Nomenclature internationale établie par l'Organisation mondiale des douanes, qui comporte des positions à six chiffres permettant à tous les pays participants de classer sur une base commune les marchandises entrant dans les échanges._x000a_" sqref="B15"/>
    <dataValidation allowBlank="1" showInputMessage="1" showErrorMessage="1" promptTitle="A7 Désignation" prompt="A7 - Désignation organe(s) ou véhicule(s) RENAULT ou NISSAN_x000a_Organe(s) ou véhicule(s) RENAULT ou NISSAN sur lequel doit être monté le produit. _x000a_" sqref="B16"/>
    <dataValidation allowBlank="1" showInputMessage="1" showErrorMessage="1" promptTitle="A3" prompt="Espace de sortie du chiffrage :_x000a_Année de validité de la proposition de prix. _x000a_" sqref="B7"/>
    <dataValidation allowBlank="1" showInputMessage="1" showErrorMessage="1" promptTitle="A2" prompt="Date d'établissement du devis" sqref="B6"/>
  </dataValidations>
  <pageMargins left="0.39" right="0.23622047244094491" top="0.59055118110236227" bottom="0.55118110236220474" header="0.51181102362204722" footer="0.27559055118110237"/>
  <pageSetup paperSize="9" scale="50" fitToWidth="2" orientation="portrait" r:id="rId1"/>
  <headerFooter alignWithMargins="0">
    <oddFooter>&amp;LVersion 3.2 du 17 mars 2008&amp;RPage &amp;P</oddFooter>
  </headerFooter>
  <cellWatches>
    <cellWatch r="C97"/>
  </cellWatches>
  <ignoredErrors>
    <ignoredError sqref="U52:U54 U64 U67 E32 U46:U47 U48:U49 U58:U60 F64 F67 E61" unlockedFormula="1"/>
  </ignoredErrors>
  <drawing r:id="rId2"/>
  <extLst>
    <ext xmlns:x14="http://schemas.microsoft.com/office/spreadsheetml/2009/9/main" uri="{CCE6A557-97BC-4b89-ADB6-D9C93CAAB3DF}">
      <x14:dataValidations xmlns:xm="http://schemas.microsoft.com/office/excel/2006/main" xWindow="543" yWindow="161" count="2">
        <x14:dataValidation type="list" allowBlank="1" showInputMessage="1" showErrorMessage="1">
          <x14:formula1>
            <xm:f>'Sheet 0'!$D$22:$D$31</xm:f>
          </x14:formula1>
          <xm:sqref>D46:D49 D64 D67 D58:D60 D53:D54</xm:sqref>
        </x14:dataValidation>
        <x14:dataValidation type="list" allowBlank="1" showInputMessage="1" showErrorMessage="1">
          <x14:formula1>
            <xm:f>Dictionary!$D$1276:$D$1287</xm:f>
          </x14:formula1>
          <xm:sqref>C52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2_Purchase">
    <pageSetUpPr fitToPage="1"/>
  </sheetPr>
  <dimension ref="A1:AO67"/>
  <sheetViews>
    <sheetView showGridLines="0" zoomScale="70" zoomScaleNormal="70" workbookViewId="0">
      <selection activeCell="L7" sqref="L7"/>
    </sheetView>
  </sheetViews>
  <sheetFormatPr defaultColWidth="12" defaultRowHeight="13.2"/>
  <cols>
    <col min="1" max="1" width="11.6640625" style="386" bestFit="1" customWidth="1"/>
    <col min="2" max="2" width="19" style="2" customWidth="1"/>
    <col min="3" max="3" width="39" style="8" bestFit="1" customWidth="1"/>
    <col min="4" max="4" width="18.77734375" style="8" customWidth="1"/>
    <col min="5" max="5" width="21.33203125" style="8" customWidth="1"/>
    <col min="6" max="6" width="13.77734375" style="8" customWidth="1"/>
    <col min="7" max="7" width="16.77734375" style="8" customWidth="1"/>
    <col min="8" max="8" width="20.77734375" style="103" customWidth="1"/>
    <col min="9" max="9" width="20.6640625" style="8" customWidth="1"/>
    <col min="10" max="10" width="14.77734375" style="8" customWidth="1"/>
    <col min="11" max="11" width="16.77734375" style="8" customWidth="1"/>
    <col min="12" max="12" width="20.77734375" style="8" customWidth="1"/>
    <col min="13" max="13" width="15.77734375" style="103" customWidth="1"/>
    <col min="14" max="14" width="10.77734375" style="103" customWidth="1"/>
    <col min="15" max="15" width="16" style="103" customWidth="1"/>
    <col min="16" max="16" width="10.77734375" style="8" customWidth="1"/>
    <col min="17" max="17" width="13.77734375" style="472" customWidth="1"/>
    <col min="18" max="18" width="17.77734375" style="472" customWidth="1"/>
    <col min="19" max="20" width="10.77734375" style="8" customWidth="1"/>
    <col min="21" max="21" width="10.77734375" style="103" customWidth="1"/>
    <col min="22" max="22" width="10.77734375" style="8" customWidth="1"/>
    <col min="23" max="23" width="15.77734375" style="472" customWidth="1"/>
    <col min="24" max="24" width="10.77734375" style="103" customWidth="1"/>
    <col min="25" max="25" width="10.77734375" style="8" customWidth="1"/>
    <col min="26" max="26" width="17.44140625" style="472" customWidth="1"/>
    <col min="27" max="27" width="10.77734375" style="103" customWidth="1"/>
    <col min="28" max="28" width="10.77734375" style="8" customWidth="1"/>
    <col min="29" max="29" width="16.77734375" style="472" customWidth="1"/>
    <col min="30" max="30" width="15.77734375" style="472" customWidth="1"/>
    <col min="31" max="32" width="10.77734375" style="8" customWidth="1"/>
    <col min="33" max="33" width="10.77734375" style="103" customWidth="1"/>
    <col min="34" max="34" width="15.6640625" style="8" customWidth="1"/>
    <col min="35" max="35" width="15.77734375" style="472" customWidth="1"/>
    <col min="36" max="36" width="12" style="2"/>
    <col min="37" max="37" width="28" style="2" customWidth="1"/>
    <col min="38" max="38" width="10.77734375" style="2" bestFit="1" customWidth="1"/>
    <col min="39" max="39" width="14.6640625" style="2" bestFit="1" customWidth="1"/>
    <col min="40" max="40" width="11.33203125" style="2" bestFit="1" customWidth="1"/>
    <col min="41" max="41" width="10.6640625" style="2" bestFit="1" customWidth="1"/>
    <col min="42" max="16384" width="12" style="2"/>
  </cols>
  <sheetData>
    <row r="1" spans="1:41" s="57" customFormat="1" ht="18" customHeight="1" thickBot="1">
      <c r="A1" s="1844" t="str">
        <f>Dictionary!$D$160</f>
        <v>ТАБЛИЦА N°2 : КАЛЬКУЛЯЦИЯ СТОИМОСТИ МАТЕРИАЛОВ, КОМПЛЕКТУЮЩИХ И ЗАКУПАЕМОЙ ОБРАБОТКИ</v>
      </c>
      <c r="B1" s="1844"/>
      <c r="C1" s="1844"/>
      <c r="D1" s="1844"/>
      <c r="E1" s="1844"/>
      <c r="F1" s="1844"/>
      <c r="G1" s="1844"/>
      <c r="H1" s="1844"/>
      <c r="I1" s="1844"/>
      <c r="J1" s="1844"/>
      <c r="K1" s="1844"/>
      <c r="L1" s="1844"/>
      <c r="M1" s="1844"/>
      <c r="N1" s="1844"/>
      <c r="O1" s="1844"/>
      <c r="P1" s="1844"/>
      <c r="Q1" s="1844"/>
      <c r="R1" s="1844"/>
      <c r="S1" s="1844"/>
      <c r="T1" s="1844"/>
      <c r="U1" s="1844"/>
      <c r="V1" s="1844"/>
      <c r="W1" s="1844"/>
      <c r="X1" s="1844"/>
      <c r="Y1" s="1844"/>
      <c r="Z1" s="1844"/>
      <c r="AA1" s="1844"/>
      <c r="AB1" s="1844"/>
      <c r="AC1" s="1844"/>
      <c r="AD1" s="1844"/>
      <c r="AE1" s="1844"/>
      <c r="AF1" s="1844"/>
      <c r="AG1" s="1844"/>
      <c r="AH1" s="1844"/>
      <c r="AI1" s="1844"/>
    </row>
    <row r="2" spans="1:41" s="57" customFormat="1" ht="18" customHeight="1" thickBot="1">
      <c r="A2" s="462"/>
      <c r="B2" s="466" t="str">
        <f>Dictionary!$D$161</f>
        <v>Синтез</v>
      </c>
      <c r="C2" s="467"/>
      <c r="D2" s="467"/>
      <c r="E2" s="467"/>
      <c r="F2" s="467"/>
      <c r="G2" s="467"/>
      <c r="H2" s="467"/>
      <c r="I2" s="467"/>
      <c r="J2" s="467"/>
      <c r="K2" s="467"/>
      <c r="L2" s="468"/>
      <c r="M2" s="469"/>
      <c r="N2" s="190"/>
      <c r="O2" s="140"/>
      <c r="P2" s="140"/>
      <c r="Q2" s="140"/>
      <c r="R2" s="140"/>
      <c r="S2" s="140"/>
      <c r="T2" s="140"/>
      <c r="U2" s="140"/>
      <c r="V2" s="140"/>
      <c r="W2" s="140"/>
      <c r="X2" s="140"/>
      <c r="Y2" s="140"/>
      <c r="Z2" s="140"/>
      <c r="AA2" s="140"/>
      <c r="AB2" s="140"/>
      <c r="AC2" s="140"/>
      <c r="AD2" s="140"/>
      <c r="AE2" s="140"/>
      <c r="AF2" s="140"/>
      <c r="AG2" s="140"/>
      <c r="AH2" s="140"/>
      <c r="AI2" s="140"/>
    </row>
    <row r="3" spans="1:41" s="57" customFormat="1" ht="54" customHeight="1" thickBot="1">
      <c r="A3" s="881"/>
      <c r="B3" s="882">
        <f>'Sheet 0'!D22</f>
        <v>0</v>
      </c>
      <c r="C3" s="883" t="str">
        <f>Dictionary!$D$162</f>
        <v>Локальный</v>
      </c>
      <c r="D3" s="883" t="str">
        <f>Dictionary!$D$163</f>
        <v>Импортный</v>
      </c>
      <c r="E3" s="883" t="str">
        <f>RIGHT(R9,LEN(R9)-5)</f>
        <v xml:space="preserve"> Сумма закупки</v>
      </c>
      <c r="F3" s="883" t="str">
        <f>RIGHT(S9,LEN(S9)-5)</f>
        <v xml:space="preserve"> Затраты на закупку</v>
      </c>
      <c r="G3" s="883" t="str">
        <f>RIGHT(T9,LEN(T9)-5)</f>
        <v xml:space="preserve"> Брак и ретушь</v>
      </c>
      <c r="H3" s="883" t="str">
        <f>RIGHT(U9,LEN(U9)-7)</f>
        <v xml:space="preserve"> Логистика</v>
      </c>
      <c r="I3" s="883" t="str">
        <f>RIGHT(X9,LEN(X9)-7)</f>
        <v xml:space="preserve"> Налоги и затраты на таможенное оформление</v>
      </c>
      <c r="J3" s="883" t="str">
        <f>RIGHT(AA9,LEN(AA9)-7)</f>
        <v xml:space="preserve"> Таможенные пошлины</v>
      </c>
      <c r="K3" s="883" t="str">
        <f>RIGHT(AD9,LEN(AD9)-6)</f>
        <v>Итоговая стоимость в локальной денежной единице</v>
      </c>
      <c r="L3" s="884" t="str">
        <f>RIGHT(AF9,LEN(AF9)-5)</f>
        <v xml:space="preserve"> Реализация отходов</v>
      </c>
      <c r="M3" s="470"/>
      <c r="N3" s="462"/>
      <c r="O3" s="462"/>
      <c r="P3" s="462"/>
      <c r="Q3" s="462"/>
      <c r="R3" s="471"/>
      <c r="S3" s="475"/>
      <c r="T3" s="132"/>
      <c r="U3" s="132"/>
      <c r="V3" s="56"/>
      <c r="W3" s="475"/>
      <c r="X3" s="56"/>
      <c r="Y3" s="56"/>
      <c r="Z3" s="471"/>
      <c r="AA3" s="56"/>
      <c r="AB3" s="56"/>
      <c r="AC3" s="471"/>
      <c r="AD3" s="462"/>
      <c r="AI3" s="462"/>
      <c r="AO3" s="134"/>
    </row>
    <row r="4" spans="1:41" s="57" customFormat="1" ht="32.25" customHeight="1">
      <c r="A4" s="885" t="s">
        <v>561</v>
      </c>
      <c r="B4" s="811" t="str">
        <f>Dictionary!$D$73</f>
        <v>Материалы</v>
      </c>
      <c r="C4" s="1359">
        <f>SUMPRODUCT(($B$14:$B$60=A4)*($G$14:$G$60='Sheet 1 Synthesis'!$D$5)*$R$14:$R$60)</f>
        <v>0</v>
      </c>
      <c r="D4" s="1359">
        <f>E4-C4</f>
        <v>0</v>
      </c>
      <c r="E4" s="1360">
        <f>SUMIF(B14:B60,A4,R14:R60)</f>
        <v>0</v>
      </c>
      <c r="F4" s="1365">
        <f>SUMPRODUCT(($B$14:$B$60=A4)*($R$14:$R$60)*($S$14:$S$60))</f>
        <v>0</v>
      </c>
      <c r="G4" s="1365">
        <f>SUMPRODUCT(($B$14:$B$60=A4)*($T$14:$T$60)*($R$14:$R$60+$W$14:$W$60+$Z$14:$Z$60+$AC$14:$AC$60))</f>
        <v>0</v>
      </c>
      <c r="H4" s="1365">
        <f>SUMIF($B$14:$B$60,A4,$W$14:$W$60)</f>
        <v>0</v>
      </c>
      <c r="I4" s="1365">
        <f>SUMIF($B$14:$B$60,A4,$Z$14:$Z$60)</f>
        <v>0</v>
      </c>
      <c r="J4" s="1365">
        <f>SUMIF($B$14:$B$60,A4,$AC$14:$AC$60)</f>
        <v>0</v>
      </c>
      <c r="K4" s="1366">
        <f>SUM(E4:J4)</f>
        <v>0</v>
      </c>
      <c r="L4" s="1367">
        <f>SUMIF($B$14:$B$60,A4,$AI$14:$AI$60)</f>
        <v>0</v>
      </c>
      <c r="M4" s="462"/>
      <c r="N4" s="462"/>
      <c r="O4" s="886" t="str">
        <f>Dictionary!D192</f>
        <v>B17 - Склад по незавершенному пр-ву, дни</v>
      </c>
      <c r="P4" s="887"/>
      <c r="Q4" s="887"/>
      <c r="R4" s="888"/>
      <c r="S4" s="191"/>
      <c r="W4" s="476"/>
      <c r="Y4" s="110"/>
      <c r="Z4" s="110"/>
      <c r="AA4" s="134"/>
      <c r="AB4" s="46"/>
      <c r="AC4" s="462"/>
      <c r="AD4" s="462"/>
      <c r="AH4" s="58"/>
      <c r="AI4" s="462"/>
      <c r="AN4" s="122"/>
    </row>
    <row r="5" spans="1:41" s="57" customFormat="1" ht="32.25" customHeight="1">
      <c r="A5" s="889" t="s">
        <v>2356</v>
      </c>
      <c r="B5" s="811" t="str">
        <f>Dictionary!$D$74</f>
        <v>Комплектующие</v>
      </c>
      <c r="C5" s="1359">
        <f>SUMPRODUCT(($B$14:$B$60=A5)*($G$14:$G$60='Sheet 1 Synthesis'!$D$5)*$R$14:$R$60)</f>
        <v>0</v>
      </c>
      <c r="D5" s="1359">
        <f>E5-C5</f>
        <v>0</v>
      </c>
      <c r="E5" s="1360">
        <f>SUMIF(B14:B60,A5,R14:R60)</f>
        <v>0</v>
      </c>
      <c r="F5" s="1365">
        <f>SUMPRODUCT(($B$14:$B$60=A5)*($R$14:$R$60)*($S$14:$S$60))</f>
        <v>0</v>
      </c>
      <c r="G5" s="1365">
        <f>SUMPRODUCT(($B$14:$B$60=A5)*($T$14:$T$60)*($R$14:$R$60+$W$14:$W$60+$Z$14:$Z$60+$AC$14:$AC$60))</f>
        <v>0</v>
      </c>
      <c r="H5" s="1365">
        <f>SUMIF($B$14:$B$60,A5,$W$14:$W$60)</f>
        <v>0</v>
      </c>
      <c r="I5" s="1365">
        <f>SUMIF($B$14:$B$60,A5,$Z$14:$Z$60)</f>
        <v>0</v>
      </c>
      <c r="J5" s="1365">
        <f>SUMIF($B$14:$B$60,A5,$AC$14:$AC$60)</f>
        <v>0</v>
      </c>
      <c r="K5" s="1366">
        <f>SUM(E5:J5)</f>
        <v>0</v>
      </c>
      <c r="L5" s="1367">
        <f>SUMIF($B$14:$B$60,A5,$AI$14:$AI$60)</f>
        <v>0</v>
      </c>
      <c r="M5" s="462"/>
      <c r="N5" s="462"/>
      <c r="O5" s="886" t="str">
        <f>Dictionary!D193</f>
        <v>B18 - Склад готовой продукции, дни</v>
      </c>
      <c r="P5" s="887"/>
      <c r="Q5" s="887"/>
      <c r="R5" s="888"/>
      <c r="S5" s="191"/>
      <c r="W5" s="477"/>
      <c r="Y5" s="10"/>
      <c r="Z5" s="1845"/>
      <c r="AA5" s="1847"/>
      <c r="AB5" s="10"/>
      <c r="AC5" s="462"/>
      <c r="AD5" s="462"/>
      <c r="AH5" s="58"/>
      <c r="AI5" s="462"/>
      <c r="AN5" s="122"/>
    </row>
    <row r="6" spans="1:41" s="57" customFormat="1" ht="39.75" customHeight="1" thickBot="1">
      <c r="A6" s="890" t="s">
        <v>562</v>
      </c>
      <c r="B6" s="891" t="str">
        <f>Dictionary!$D$75</f>
        <v>Закупаемая обработка (если делается другим подрядчиком)</v>
      </c>
      <c r="C6" s="1361">
        <f>SUMPRODUCT(($B$14:$B$60=A6)*($G$14:$G$60='Sheet 1 Synthesis'!$D$5)*$R$14:$R$60)</f>
        <v>0</v>
      </c>
      <c r="D6" s="1361">
        <f>E6-C6</f>
        <v>0</v>
      </c>
      <c r="E6" s="1362">
        <f>SUMIF(B14:B60,A6,R14:R60)</f>
        <v>0</v>
      </c>
      <c r="F6" s="1368">
        <f>SUMPRODUCT(($B$14:$B$60=A6)*($R$14:$R$60)*($S$14:$S$60))</f>
        <v>0</v>
      </c>
      <c r="G6" s="1365">
        <f>SUMPRODUCT(($B$14:$B$60=A6)*($T$14:$T$60)*($R$14:$R$60+$W$14:$W$60+$Z$14:$Z$60+$AC$14:$AC$60))</f>
        <v>0</v>
      </c>
      <c r="H6" s="1365">
        <f>SUMIF($B$14:$B$60,A6,$W$14:$W$60)</f>
        <v>0</v>
      </c>
      <c r="I6" s="1365">
        <f>SUMIF($B$14:$B$60,A6,$Z$14:$Z$60)</f>
        <v>0</v>
      </c>
      <c r="J6" s="1365">
        <f>SUMIF($B$14:$B$60,A6,$AC$14:$AC$60)</f>
        <v>0</v>
      </c>
      <c r="K6" s="1369">
        <f>SUM(E6:J6)</f>
        <v>0</v>
      </c>
      <c r="L6" s="1367">
        <f>SUMIF($B$14:$B$60,A6,$AI$14:$AI$60)</f>
        <v>0</v>
      </c>
      <c r="M6" s="462"/>
      <c r="N6" s="462"/>
      <c r="O6" s="462"/>
      <c r="P6" s="462"/>
      <c r="Q6" s="462"/>
      <c r="R6" s="462"/>
      <c r="S6" s="462"/>
      <c r="W6" s="462"/>
      <c r="Y6" s="122"/>
      <c r="Z6" s="1846"/>
      <c r="AA6" s="1848"/>
      <c r="AB6" s="10"/>
      <c r="AC6" s="387"/>
      <c r="AD6" s="387"/>
      <c r="AH6" s="58"/>
      <c r="AI6" s="133"/>
      <c r="AJ6" s="129"/>
      <c r="AK6" s="129"/>
      <c r="AL6" s="130"/>
      <c r="AM6" s="122"/>
      <c r="AN6" s="122"/>
    </row>
    <row r="7" spans="1:41" s="57" customFormat="1" ht="12.75" customHeight="1" thickBot="1">
      <c r="A7" s="856"/>
      <c r="B7" s="892" t="str">
        <f>K3</f>
        <v>Итоговая стоимость в локальной денежной единице</v>
      </c>
      <c r="C7" s="1363">
        <f>SUM(C4:C6)</f>
        <v>0</v>
      </c>
      <c r="D7" s="1363">
        <f t="shared" ref="D7:J7" si="0">SUM(D4:D6)</f>
        <v>0</v>
      </c>
      <c r="E7" s="1363">
        <f t="shared" si="0"/>
        <v>0</v>
      </c>
      <c r="F7" s="1363">
        <f t="shared" si="0"/>
        <v>0</v>
      </c>
      <c r="G7" s="1363">
        <f t="shared" si="0"/>
        <v>0</v>
      </c>
      <c r="H7" s="1363">
        <f t="shared" si="0"/>
        <v>0</v>
      </c>
      <c r="I7" s="1363">
        <f t="shared" si="0"/>
        <v>0</v>
      </c>
      <c r="J7" s="1363">
        <f t="shared" si="0"/>
        <v>0</v>
      </c>
      <c r="K7" s="1364">
        <f>SUM(K4:K6)</f>
        <v>0</v>
      </c>
      <c r="L7" s="1363">
        <f>SUM(L4:L6)</f>
        <v>0</v>
      </c>
      <c r="M7" s="462"/>
      <c r="N7" s="462"/>
      <c r="O7" s="462"/>
      <c r="P7" s="462"/>
      <c r="Q7" s="462"/>
      <c r="R7" s="462"/>
      <c r="S7" s="462"/>
      <c r="W7" s="462"/>
      <c r="Y7" s="135"/>
      <c r="Z7" s="473"/>
      <c r="AA7" s="135"/>
      <c r="AB7" s="10"/>
      <c r="AC7" s="385"/>
      <c r="AD7" s="385"/>
      <c r="AE7" s="9"/>
      <c r="AF7" s="9"/>
      <c r="AH7" s="10"/>
      <c r="AI7" s="133"/>
      <c r="AJ7" s="129"/>
      <c r="AK7" s="129"/>
      <c r="AL7" s="129"/>
      <c r="AM7" s="129"/>
      <c r="AN7" s="129"/>
    </row>
    <row r="8" spans="1:41" s="10" customFormat="1" ht="12.75" customHeight="1" thickBot="1">
      <c r="A8" s="872"/>
      <c r="C8" s="128"/>
      <c r="D8" s="46"/>
      <c r="E8" s="127"/>
      <c r="F8" s="127"/>
      <c r="Q8" s="387"/>
      <c r="R8" s="387"/>
      <c r="W8" s="387"/>
      <c r="Z8" s="387"/>
      <c r="AA8" s="126"/>
      <c r="AB8" s="126"/>
      <c r="AC8" s="125"/>
      <c r="AD8" s="131"/>
      <c r="AE8" s="46"/>
      <c r="AF8" s="46"/>
      <c r="AG8" s="46"/>
      <c r="AH8" s="46"/>
      <c r="AI8" s="478"/>
    </row>
    <row r="9" spans="1:41" s="464" customFormat="1" ht="63.75" customHeight="1" thickBot="1">
      <c r="B9" s="893" t="str">
        <f>Dictionary!$D$164</f>
        <v>В1 - тип закупки (М - материал/К - комплектующее/ С - аутсорсинг</v>
      </c>
      <c r="C9" s="1851" t="str">
        <f>Dictionary!$D$165</f>
        <v>В2 - Наименование закупки</v>
      </c>
      <c r="D9" s="1852"/>
      <c r="E9" s="1853"/>
      <c r="F9" s="894" t="str">
        <f>Dictionary!$D$167</f>
        <v>B3 - кол. деталей в конечном изделии</v>
      </c>
      <c r="G9" s="895" t="str">
        <f>Dictionary!$D$168</f>
        <v>B4 - Страна закупки</v>
      </c>
      <c r="H9" s="1849" t="str">
        <f>Dictionary!$D$169</f>
        <v>B5 - цена в денежной единице закупки</v>
      </c>
      <c r="I9" s="1850"/>
      <c r="J9" s="1850"/>
      <c r="K9" s="1854"/>
      <c r="L9" s="896" t="str">
        <f>Dictionary!$D$170</f>
        <v>B6 - Поставщик</v>
      </c>
      <c r="M9" s="1849" t="str">
        <f>Dictionary!$D$171</f>
        <v>B7 - Расход материала (с учетом потерь)</v>
      </c>
      <c r="N9" s="1854"/>
      <c r="O9" s="1849" t="str">
        <f>Dictionary!$D$172</f>
        <v>B8 - Чистый вес материала на деталь</v>
      </c>
      <c r="P9" s="1850"/>
      <c r="Q9" s="895" t="str">
        <f>Dictionary!$D$173</f>
        <v>B9 - Обменный курс</v>
      </c>
      <c r="R9" s="897" t="str">
        <f>Dictionary!$D$174</f>
        <v>B10 - Сумма закупки</v>
      </c>
      <c r="S9" s="897" t="str">
        <f>Dictionary!$D$175</f>
        <v>B11 - Затраты на закупку</v>
      </c>
      <c r="T9" s="897" t="str">
        <f>Dictionary!$D$176</f>
        <v>B12 - Брак и ретушь</v>
      </c>
      <c r="U9" s="893" t="str">
        <f>Dictionary!$D$177</f>
        <v>B13.1 - Логистика</v>
      </c>
      <c r="V9" s="894"/>
      <c r="W9" s="898"/>
      <c r="X9" s="893" t="str">
        <f>Dictionary!$D$178</f>
        <v>В13.2 - Налоги и затраты на таможенное оформление</v>
      </c>
      <c r="Y9" s="894"/>
      <c r="Z9" s="898"/>
      <c r="AA9" s="893" t="str">
        <f>Dictionary!$D$179</f>
        <v>В13.3 - Таможенные пошлины</v>
      </c>
      <c r="AB9" s="894"/>
      <c r="AC9" s="898"/>
      <c r="AD9" s="897" t="str">
        <f>Dictionary!$D$180</f>
        <v>B14 - Итоговая стоимость в локальной денежной единице</v>
      </c>
      <c r="AE9" s="898" t="str">
        <f>Dictionary!$D$181</f>
        <v>B15 - Запас на складе в кол-ве дней</v>
      </c>
      <c r="AF9" s="893" t="str">
        <f>Dictionary!$D$182</f>
        <v>B16 - Реализация отходов</v>
      </c>
      <c r="AG9" s="894"/>
      <c r="AH9" s="894"/>
      <c r="AI9" s="898"/>
    </row>
    <row r="10" spans="1:41" s="465" customFormat="1" ht="72.75" customHeight="1" thickBot="1">
      <c r="B10" s="899" t="str">
        <f>Dictionary!$D$183</f>
        <v>Выбрать тип закупки в списке</v>
      </c>
      <c r="C10" s="1027" t="str">
        <f>Dictionary!$D$184</f>
        <v>В2.1 Название + коммерческий номер</v>
      </c>
      <c r="D10" s="1028" t="str">
        <f>Dictionary!$D$185</f>
        <v>В2.2 Таможенный код</v>
      </c>
      <c r="E10" s="1029" t="str">
        <f>Dictionary!$D$166</f>
        <v>B2.3 - Наименование изготовляемой детали</v>
      </c>
      <c r="F10" s="1030"/>
      <c r="G10" s="1031"/>
      <c r="H10" s="1027" t="str">
        <f>Dictionary!$D$186</f>
        <v>Цена</v>
      </c>
      <c r="I10" s="1028" t="str">
        <f>Dictionary!$D$187</f>
        <v>денежная единица</v>
      </c>
      <c r="J10" s="1028" t="str">
        <f>Dictionary!$D$188</f>
        <v>единица</v>
      </c>
      <c r="K10" s="1032" t="str">
        <f>Dictionary!$D$189</f>
        <v>Срок действия</v>
      </c>
      <c r="L10" s="1033"/>
      <c r="M10" s="1027" t="str">
        <f>Dictionary!$D$190</f>
        <v>Расход/количество</v>
      </c>
      <c r="N10" s="1032" t="str">
        <f>Dictionary!$D$188</f>
        <v>единица</v>
      </c>
      <c r="O10" s="1027" t="str">
        <f>Dictionary!$D$190</f>
        <v>Расход/количество</v>
      </c>
      <c r="P10" s="1034" t="str">
        <f>Dictionary!$D$188</f>
        <v>единица</v>
      </c>
      <c r="Q10" s="1031"/>
      <c r="R10" s="1035" t="str">
        <f>Dictionary!$D$156</f>
        <v>(в основной валюте Сметы)</v>
      </c>
      <c r="S10" s="1036" t="s">
        <v>4537</v>
      </c>
      <c r="T10" s="1036" t="s">
        <v>4537</v>
      </c>
      <c r="U10" s="1027" t="str">
        <f>H10</f>
        <v>Цена</v>
      </c>
      <c r="V10" s="1028" t="str">
        <f>I10</f>
        <v>денежная единица</v>
      </c>
      <c r="W10" s="1032" t="str">
        <f>R10</f>
        <v>(в основной валюте Сметы)</v>
      </c>
      <c r="X10" s="899" t="str">
        <f>H10</f>
        <v>Цена</v>
      </c>
      <c r="Y10" s="1028" t="str">
        <f>V10</f>
        <v>денежная единица</v>
      </c>
      <c r="Z10" s="1032" t="str">
        <f>W10</f>
        <v>(в основной валюте Сметы)</v>
      </c>
      <c r="AA10" s="899" t="str">
        <f>X10</f>
        <v>Цена</v>
      </c>
      <c r="AB10" s="1028" t="str">
        <f>V10</f>
        <v>денежная единица</v>
      </c>
      <c r="AC10" s="1032" t="str">
        <f>W10</f>
        <v>(в основной валюте Сметы)</v>
      </c>
      <c r="AD10" s="1035" t="str">
        <f>AC10</f>
        <v>(в основной валюте Сметы)</v>
      </c>
      <c r="AE10" s="1037"/>
      <c r="AF10" s="1027" t="str">
        <f>O10</f>
        <v>Расход/количество</v>
      </c>
      <c r="AG10" s="1028" t="str">
        <f>Dictionary!$D$191</f>
        <v>цена за единицу</v>
      </c>
      <c r="AH10" s="1028" t="str">
        <f>Y10</f>
        <v>денежная единица</v>
      </c>
      <c r="AI10" s="1032" t="str">
        <f>AD10</f>
        <v>(в основной валюте Сметы)</v>
      </c>
    </row>
    <row r="11" spans="1:41" ht="12.75" customHeight="1">
      <c r="A11" s="1052" t="str">
        <f>CONCATENATE(Dictionary!$D$1231," 1")</f>
        <v>Example 1</v>
      </c>
      <c r="B11" s="1053" t="s">
        <v>561</v>
      </c>
      <c r="C11" s="1054" t="s">
        <v>814</v>
      </c>
      <c r="D11" s="1055"/>
      <c r="E11" s="1056" t="s">
        <v>815</v>
      </c>
      <c r="F11" s="1057">
        <v>1</v>
      </c>
      <c r="G11" s="1058" t="s">
        <v>1373</v>
      </c>
      <c r="H11" s="1059">
        <v>0.5</v>
      </c>
      <c r="I11" s="1060" t="s">
        <v>4538</v>
      </c>
      <c r="J11" s="1060" t="s">
        <v>817</v>
      </c>
      <c r="K11" s="1061">
        <v>41274</v>
      </c>
      <c r="L11" s="1062" t="s">
        <v>816</v>
      </c>
      <c r="M11" s="1319">
        <v>4</v>
      </c>
      <c r="N11" s="1320" t="s">
        <v>817</v>
      </c>
      <c r="O11" s="1319">
        <v>3.5</v>
      </c>
      <c r="P11" s="1063" t="s">
        <v>817</v>
      </c>
      <c r="Q11" s="1064">
        <v>1</v>
      </c>
      <c r="R11" s="1065">
        <f>IF(Q11=0,0,IF(B11=$A$4,M11*H11*F11/Q11,F11*H11/Q11))</f>
        <v>2</v>
      </c>
      <c r="S11" s="1066">
        <v>0.02</v>
      </c>
      <c r="T11" s="1066">
        <v>0.01</v>
      </c>
      <c r="U11" s="1329">
        <v>0.25</v>
      </c>
      <c r="V11" s="1057" t="s">
        <v>4538</v>
      </c>
      <c r="W11" s="1334">
        <f>U11</f>
        <v>0.25</v>
      </c>
      <c r="X11" s="1354">
        <v>0</v>
      </c>
      <c r="Y11" s="1060" t="s">
        <v>4538</v>
      </c>
      <c r="Z11" s="1339">
        <f>X11</f>
        <v>0</v>
      </c>
      <c r="AA11" s="1354">
        <v>0</v>
      </c>
      <c r="AB11" s="1060" t="s">
        <v>4538</v>
      </c>
      <c r="AC11" s="1344">
        <f>AA11</f>
        <v>0</v>
      </c>
      <c r="AD11" s="1067">
        <f>R11+(S11*R11)+T11*(R11+W11+Z11+AC11)+W11+Z11+AC11</f>
        <v>2.3125</v>
      </c>
      <c r="AE11" s="1062">
        <v>3</v>
      </c>
      <c r="AF11" s="1068">
        <v>0.5</v>
      </c>
      <c r="AG11" s="1349">
        <v>0.25</v>
      </c>
      <c r="AH11" s="1057" t="s">
        <v>4538</v>
      </c>
      <c r="AI11" s="1344">
        <f>AG11*AF11</f>
        <v>0.125</v>
      </c>
    </row>
    <row r="12" spans="1:41" ht="12" customHeight="1">
      <c r="A12" s="1052" t="str">
        <f>CONCATENATE(Dictionary!$D$1231," 2")</f>
        <v>Example 2</v>
      </c>
      <c r="B12" s="1069" t="s">
        <v>2356</v>
      </c>
      <c r="C12" s="1070" t="s">
        <v>818</v>
      </c>
      <c r="D12" s="1071"/>
      <c r="E12" s="1072" t="s">
        <v>819</v>
      </c>
      <c r="F12" s="1073">
        <v>6</v>
      </c>
      <c r="G12" s="1074" t="s">
        <v>822</v>
      </c>
      <c r="H12" s="1075">
        <v>0.25</v>
      </c>
      <c r="I12" s="1076" t="s">
        <v>4538</v>
      </c>
      <c r="J12" s="1076"/>
      <c r="K12" s="1077">
        <v>41274</v>
      </c>
      <c r="L12" s="1078" t="s">
        <v>820</v>
      </c>
      <c r="M12" s="1321"/>
      <c r="N12" s="1322"/>
      <c r="O12" s="1321"/>
      <c r="P12" s="1079"/>
      <c r="Q12" s="1080">
        <v>1</v>
      </c>
      <c r="R12" s="1081">
        <f>IF(Q12=0,0,IF(B12=$A$4,M12*H12*F12/Q12,F12*H12/Q12))</f>
        <v>1.5</v>
      </c>
      <c r="S12" s="1082">
        <v>0.03</v>
      </c>
      <c r="T12" s="1082">
        <v>1.4999999999999999E-2</v>
      </c>
      <c r="U12" s="1330">
        <v>0.05</v>
      </c>
      <c r="V12" s="1073" t="s">
        <v>4538</v>
      </c>
      <c r="W12" s="1335">
        <f>U12</f>
        <v>0.05</v>
      </c>
      <c r="X12" s="1355">
        <v>0</v>
      </c>
      <c r="Y12" s="1076" t="s">
        <v>4538</v>
      </c>
      <c r="Z12" s="1340">
        <f>X12</f>
        <v>0</v>
      </c>
      <c r="AA12" s="1355">
        <v>0</v>
      </c>
      <c r="AB12" s="1076" t="s">
        <v>4538</v>
      </c>
      <c r="AC12" s="1345">
        <f>AA12</f>
        <v>0</v>
      </c>
      <c r="AD12" s="1083">
        <f>R12+(S12*R12)+T12*(R12+W12+Z12+AC12)+W12+Z12+AC12</f>
        <v>1.61825</v>
      </c>
      <c r="AE12" s="1078">
        <v>10</v>
      </c>
      <c r="AF12" s="1084"/>
      <c r="AG12" s="1350"/>
      <c r="AH12" s="1073"/>
      <c r="AI12" s="1345">
        <f>AG12*AF12</f>
        <v>0</v>
      </c>
    </row>
    <row r="13" spans="1:41" ht="12" customHeight="1" thickBot="1">
      <c r="A13" s="1052" t="str">
        <f>CONCATENATE(Dictionary!$D$1231," 3")</f>
        <v>Example 3</v>
      </c>
      <c r="B13" s="1085" t="s">
        <v>562</v>
      </c>
      <c r="C13" s="1086" t="s">
        <v>821</v>
      </c>
      <c r="D13" s="1087"/>
      <c r="E13" s="1088" t="s">
        <v>819</v>
      </c>
      <c r="F13" s="1089">
        <v>1</v>
      </c>
      <c r="G13" s="1090" t="s">
        <v>1373</v>
      </c>
      <c r="H13" s="1091">
        <v>2</v>
      </c>
      <c r="I13" s="1092" t="s">
        <v>4538</v>
      </c>
      <c r="J13" s="1092"/>
      <c r="K13" s="1093">
        <v>41274</v>
      </c>
      <c r="L13" s="1094" t="s">
        <v>823</v>
      </c>
      <c r="M13" s="1323"/>
      <c r="N13" s="1324"/>
      <c r="O13" s="1323"/>
      <c r="P13" s="1095"/>
      <c r="Q13" s="1096">
        <v>1</v>
      </c>
      <c r="R13" s="1097">
        <f>IF(Q13=0,0,IF(B13=$A$4,M13*H13*F13/Q13,F13*H13/Q13))</f>
        <v>2</v>
      </c>
      <c r="S13" s="1098">
        <v>0.04</v>
      </c>
      <c r="T13" s="1098">
        <v>0.01</v>
      </c>
      <c r="U13" s="1331">
        <v>0.1</v>
      </c>
      <c r="V13" s="1089" t="s">
        <v>4538</v>
      </c>
      <c r="W13" s="1336">
        <f>U13</f>
        <v>0.1</v>
      </c>
      <c r="X13" s="1356">
        <v>0</v>
      </c>
      <c r="Y13" s="1092" t="s">
        <v>4538</v>
      </c>
      <c r="Z13" s="1341">
        <f>X13</f>
        <v>0</v>
      </c>
      <c r="AA13" s="1356">
        <v>0</v>
      </c>
      <c r="AB13" s="1092" t="s">
        <v>4538</v>
      </c>
      <c r="AC13" s="1346">
        <f>AA13</f>
        <v>0</v>
      </c>
      <c r="AD13" s="1099">
        <f>R13+(S13*R13)+T13*(R13+W13+Z13+AC13)+W13+Z13+AC13</f>
        <v>2.2010000000000001</v>
      </c>
      <c r="AE13" s="1094">
        <v>10</v>
      </c>
      <c r="AF13" s="1100"/>
      <c r="AG13" s="1351"/>
      <c r="AH13" s="1089"/>
      <c r="AI13" s="1346">
        <f>AG13*AF13</f>
        <v>0</v>
      </c>
    </row>
    <row r="14" spans="1:41" ht="12" customHeight="1">
      <c r="B14" s="1038"/>
      <c r="C14" s="1039"/>
      <c r="D14" s="1040"/>
      <c r="E14" s="1041"/>
      <c r="F14" s="1042"/>
      <c r="G14" s="1783"/>
      <c r="H14" s="1043"/>
      <c r="I14" s="1044"/>
      <c r="J14" s="1787"/>
      <c r="K14" s="1789"/>
      <c r="L14" s="1791"/>
      <c r="M14" s="1325"/>
      <c r="N14" s="1326"/>
      <c r="O14" s="1325"/>
      <c r="P14" s="1045"/>
      <c r="Q14" s="1046"/>
      <c r="R14" s="1047"/>
      <c r="S14" s="1048"/>
      <c r="T14" s="1048"/>
      <c r="U14" s="1332"/>
      <c r="V14" s="1044"/>
      <c r="W14" s="1337">
        <f t="shared" ref="W14:W58" si="1">IF(V14=0,0,U14/VLOOKUP(V14,devise,5,FALSE))</f>
        <v>0</v>
      </c>
      <c r="X14" s="1357"/>
      <c r="Y14" s="1044"/>
      <c r="Z14" s="1342">
        <f t="shared" ref="Z14:Z58" si="2">IF(Y14=0,0,X14/(VLOOKUP(Y14,devise,5,FALSE)))</f>
        <v>0</v>
      </c>
      <c r="AA14" s="1357"/>
      <c r="AB14" s="1044"/>
      <c r="AC14" s="1347">
        <f t="shared" ref="AC14:AC58" si="3">IF(AB14=0,0,AA14/(VLOOKUP(AB14,devise,5,FALSE)))</f>
        <v>0</v>
      </c>
      <c r="AD14" s="1049">
        <f t="shared" ref="AD14:AD58" si="4">R14+(S14*R14)+T14*(R14+W14+Z14+AC14)+W14+Z14+AC14</f>
        <v>0</v>
      </c>
      <c r="AE14" s="1050"/>
      <c r="AF14" s="1051"/>
      <c r="AG14" s="1352"/>
      <c r="AH14" s="1044"/>
      <c r="AI14" s="1347">
        <f t="shared" ref="AI14:AI58" si="5">IF(AH14=0,0,AG14*AF14/VLOOKUP(AH14,devise,5,FALSE))</f>
        <v>0</v>
      </c>
    </row>
    <row r="15" spans="1:41">
      <c r="B15" s="672"/>
      <c r="C15" s="673"/>
      <c r="D15" s="428"/>
      <c r="E15" s="429"/>
      <c r="F15" s="1042"/>
      <c r="G15" s="1783"/>
      <c r="H15" s="635"/>
      <c r="I15" s="102"/>
      <c r="J15" s="1788"/>
      <c r="K15" s="1790"/>
      <c r="L15" s="1792"/>
      <c r="M15" s="1327"/>
      <c r="N15" s="1326"/>
      <c r="O15" s="1327"/>
      <c r="P15" s="1045"/>
      <c r="Q15" s="189"/>
      <c r="R15" s="636"/>
      <c r="S15" s="594"/>
      <c r="T15" s="594"/>
      <c r="U15" s="1333"/>
      <c r="V15" s="102"/>
      <c r="W15" s="1338">
        <f t="shared" si="1"/>
        <v>0</v>
      </c>
      <c r="X15" s="1358"/>
      <c r="Y15" s="102"/>
      <c r="Z15" s="1343">
        <f t="shared" si="2"/>
        <v>0</v>
      </c>
      <c r="AA15" s="1358"/>
      <c r="AB15" s="102"/>
      <c r="AC15" s="1348">
        <f t="shared" si="3"/>
        <v>0</v>
      </c>
      <c r="AD15" s="637">
        <f t="shared" si="4"/>
        <v>0</v>
      </c>
      <c r="AE15" s="442"/>
      <c r="AF15" s="185"/>
      <c r="AG15" s="1353"/>
      <c r="AH15" s="104"/>
      <c r="AI15" s="1348">
        <f t="shared" si="5"/>
        <v>0</v>
      </c>
    </row>
    <row r="16" spans="1:41">
      <c r="B16" s="672"/>
      <c r="C16" s="673"/>
      <c r="D16" s="428"/>
      <c r="E16" s="429"/>
      <c r="F16" s="1042"/>
      <c r="G16" s="1783"/>
      <c r="H16" s="635"/>
      <c r="I16" s="102"/>
      <c r="J16" s="1787"/>
      <c r="K16" s="1790"/>
      <c r="L16" s="1792"/>
      <c r="M16" s="1327"/>
      <c r="N16" s="1326"/>
      <c r="O16" s="1327"/>
      <c r="P16" s="1045"/>
      <c r="Q16" s="189"/>
      <c r="R16" s="636"/>
      <c r="S16" s="594"/>
      <c r="T16" s="594"/>
      <c r="U16" s="1333"/>
      <c r="V16" s="102"/>
      <c r="W16" s="1338">
        <f t="shared" si="1"/>
        <v>0</v>
      </c>
      <c r="X16" s="1358"/>
      <c r="Y16" s="102"/>
      <c r="Z16" s="1343">
        <f t="shared" si="2"/>
        <v>0</v>
      </c>
      <c r="AA16" s="1358"/>
      <c r="AB16" s="102"/>
      <c r="AC16" s="1348">
        <f t="shared" si="3"/>
        <v>0</v>
      </c>
      <c r="AD16" s="637">
        <f t="shared" si="4"/>
        <v>0</v>
      </c>
      <c r="AE16" s="442"/>
      <c r="AF16" s="185"/>
      <c r="AG16" s="1353"/>
      <c r="AH16" s="102"/>
      <c r="AI16" s="1348">
        <f t="shared" si="5"/>
        <v>0</v>
      </c>
    </row>
    <row r="17" spans="2:35">
      <c r="B17" s="672"/>
      <c r="C17" s="673"/>
      <c r="D17" s="428"/>
      <c r="E17" s="429"/>
      <c r="F17" s="1042"/>
      <c r="G17" s="1784"/>
      <c r="H17" s="635"/>
      <c r="I17" s="102"/>
      <c r="J17" s="1788"/>
      <c r="K17" s="1790"/>
      <c r="L17" s="1793"/>
      <c r="M17" s="1327"/>
      <c r="N17" s="1326"/>
      <c r="O17" s="1327"/>
      <c r="P17" s="1045"/>
      <c r="Q17" s="189"/>
      <c r="R17" s="636"/>
      <c r="S17" s="594"/>
      <c r="T17" s="594"/>
      <c r="U17" s="1333"/>
      <c r="V17" s="102"/>
      <c r="W17" s="1338">
        <f t="shared" si="1"/>
        <v>0</v>
      </c>
      <c r="X17" s="1358"/>
      <c r="Y17" s="102"/>
      <c r="Z17" s="1343">
        <f t="shared" si="2"/>
        <v>0</v>
      </c>
      <c r="AA17" s="1358"/>
      <c r="AB17" s="102"/>
      <c r="AC17" s="1348">
        <f t="shared" si="3"/>
        <v>0</v>
      </c>
      <c r="AD17" s="637">
        <f t="shared" si="4"/>
        <v>0</v>
      </c>
      <c r="AE17" s="442"/>
      <c r="AF17" s="185"/>
      <c r="AG17" s="1353"/>
      <c r="AH17" s="102"/>
      <c r="AI17" s="1348">
        <f t="shared" si="5"/>
        <v>0</v>
      </c>
    </row>
    <row r="18" spans="2:35">
      <c r="B18" s="672"/>
      <c r="C18" s="673"/>
      <c r="D18" s="428"/>
      <c r="E18" s="429"/>
      <c r="F18" s="1042"/>
      <c r="G18" s="1783"/>
      <c r="H18" s="635"/>
      <c r="I18" s="102"/>
      <c r="J18" s="1788"/>
      <c r="K18" s="1790"/>
      <c r="L18" s="1792"/>
      <c r="M18" s="1327"/>
      <c r="N18" s="1326"/>
      <c r="O18" s="1327"/>
      <c r="P18" s="1045"/>
      <c r="Q18" s="189"/>
      <c r="R18" s="636"/>
      <c r="S18" s="594"/>
      <c r="T18" s="594"/>
      <c r="U18" s="1333"/>
      <c r="V18" s="102"/>
      <c r="W18" s="1338">
        <f t="shared" si="1"/>
        <v>0</v>
      </c>
      <c r="X18" s="1358"/>
      <c r="Y18" s="102"/>
      <c r="Z18" s="1343">
        <f t="shared" si="2"/>
        <v>0</v>
      </c>
      <c r="AA18" s="1358"/>
      <c r="AB18" s="102"/>
      <c r="AC18" s="1348">
        <f t="shared" si="3"/>
        <v>0</v>
      </c>
      <c r="AD18" s="637">
        <f t="shared" si="4"/>
        <v>0</v>
      </c>
      <c r="AE18" s="442"/>
      <c r="AF18" s="185"/>
      <c r="AG18" s="1353"/>
      <c r="AH18" s="102"/>
      <c r="AI18" s="1348">
        <f t="shared" si="5"/>
        <v>0</v>
      </c>
    </row>
    <row r="19" spans="2:35">
      <c r="B19" s="672"/>
      <c r="C19" s="674"/>
      <c r="D19" s="428"/>
      <c r="E19" s="429"/>
      <c r="F19" s="1042"/>
      <c r="G19" s="1783"/>
      <c r="H19" s="635"/>
      <c r="I19" s="102"/>
      <c r="J19" s="1787"/>
      <c r="K19" s="1790"/>
      <c r="L19" s="1792"/>
      <c r="M19" s="1327"/>
      <c r="N19" s="1326"/>
      <c r="O19" s="1327"/>
      <c r="P19" s="1045"/>
      <c r="Q19" s="189"/>
      <c r="R19" s="636"/>
      <c r="S19" s="594"/>
      <c r="T19" s="594"/>
      <c r="U19" s="1333"/>
      <c r="V19" s="102"/>
      <c r="W19" s="1338">
        <f t="shared" si="1"/>
        <v>0</v>
      </c>
      <c r="X19" s="1358"/>
      <c r="Y19" s="102"/>
      <c r="Z19" s="1343">
        <f t="shared" si="2"/>
        <v>0</v>
      </c>
      <c r="AA19" s="1358"/>
      <c r="AB19" s="102"/>
      <c r="AC19" s="1348">
        <f t="shared" si="3"/>
        <v>0</v>
      </c>
      <c r="AD19" s="637">
        <f t="shared" si="4"/>
        <v>0</v>
      </c>
      <c r="AE19" s="442"/>
      <c r="AF19" s="185"/>
      <c r="AG19" s="1353"/>
      <c r="AH19" s="102"/>
      <c r="AI19" s="1348">
        <f t="shared" si="5"/>
        <v>0</v>
      </c>
    </row>
    <row r="20" spans="2:35">
      <c r="B20" s="672"/>
      <c r="C20" s="674"/>
      <c r="D20" s="428"/>
      <c r="E20" s="429"/>
      <c r="F20" s="1042"/>
      <c r="G20" s="1783"/>
      <c r="H20" s="635"/>
      <c r="I20" s="102"/>
      <c r="J20" s="1787"/>
      <c r="K20" s="1790"/>
      <c r="L20" s="1792"/>
      <c r="M20" s="1327"/>
      <c r="N20" s="1326"/>
      <c r="O20" s="1327"/>
      <c r="P20" s="1045"/>
      <c r="Q20" s="189"/>
      <c r="R20" s="636"/>
      <c r="S20" s="594"/>
      <c r="T20" s="594"/>
      <c r="U20" s="1333"/>
      <c r="V20" s="102"/>
      <c r="W20" s="1338">
        <f t="shared" si="1"/>
        <v>0</v>
      </c>
      <c r="X20" s="1358"/>
      <c r="Y20" s="102"/>
      <c r="Z20" s="1343">
        <f t="shared" si="2"/>
        <v>0</v>
      </c>
      <c r="AA20" s="1358"/>
      <c r="AB20" s="102"/>
      <c r="AC20" s="1348">
        <f t="shared" si="3"/>
        <v>0</v>
      </c>
      <c r="AD20" s="637">
        <f t="shared" si="4"/>
        <v>0</v>
      </c>
      <c r="AE20" s="442"/>
      <c r="AF20" s="185"/>
      <c r="AG20" s="1353"/>
      <c r="AH20" s="102"/>
      <c r="AI20" s="1348">
        <f t="shared" si="5"/>
        <v>0</v>
      </c>
    </row>
    <row r="21" spans="2:35">
      <c r="B21" s="672"/>
      <c r="C21" s="671"/>
      <c r="D21" s="428"/>
      <c r="E21" s="429"/>
      <c r="F21" s="1042"/>
      <c r="G21" s="1783"/>
      <c r="H21" s="635"/>
      <c r="I21" s="102"/>
      <c r="J21" s="1787"/>
      <c r="K21" s="1790"/>
      <c r="L21" s="1792"/>
      <c r="M21" s="1327"/>
      <c r="N21" s="1326"/>
      <c r="O21" s="1327"/>
      <c r="P21" s="1045"/>
      <c r="Q21" s="189"/>
      <c r="R21" s="636"/>
      <c r="S21" s="594"/>
      <c r="T21" s="594"/>
      <c r="U21" s="1333"/>
      <c r="V21" s="102"/>
      <c r="W21" s="1338">
        <f t="shared" si="1"/>
        <v>0</v>
      </c>
      <c r="X21" s="1358"/>
      <c r="Y21" s="102"/>
      <c r="Z21" s="1343">
        <f t="shared" si="2"/>
        <v>0</v>
      </c>
      <c r="AA21" s="1358"/>
      <c r="AB21" s="102"/>
      <c r="AC21" s="1348">
        <f t="shared" si="3"/>
        <v>0</v>
      </c>
      <c r="AD21" s="637">
        <f t="shared" si="4"/>
        <v>0</v>
      </c>
      <c r="AE21" s="442"/>
      <c r="AF21" s="185"/>
      <c r="AG21" s="1353"/>
      <c r="AH21" s="102"/>
      <c r="AI21" s="1348">
        <f t="shared" si="5"/>
        <v>0</v>
      </c>
    </row>
    <row r="22" spans="2:35">
      <c r="B22" s="672"/>
      <c r="C22" s="671"/>
      <c r="D22" s="428"/>
      <c r="E22" s="429"/>
      <c r="F22" s="1042"/>
      <c r="G22" s="1783"/>
      <c r="H22" s="635"/>
      <c r="I22" s="102"/>
      <c r="J22" s="1787"/>
      <c r="K22" s="1790"/>
      <c r="L22" s="1792"/>
      <c r="M22" s="1327"/>
      <c r="N22" s="1326"/>
      <c r="O22" s="1327"/>
      <c r="P22" s="1045"/>
      <c r="Q22" s="189"/>
      <c r="R22" s="636"/>
      <c r="S22" s="594"/>
      <c r="T22" s="594"/>
      <c r="U22" s="1333"/>
      <c r="V22" s="102"/>
      <c r="W22" s="1338">
        <f t="shared" si="1"/>
        <v>0</v>
      </c>
      <c r="X22" s="1358"/>
      <c r="Y22" s="102"/>
      <c r="Z22" s="1343">
        <f t="shared" si="2"/>
        <v>0</v>
      </c>
      <c r="AA22" s="1358"/>
      <c r="AB22" s="102"/>
      <c r="AC22" s="1348">
        <f t="shared" si="3"/>
        <v>0</v>
      </c>
      <c r="AD22" s="637">
        <f t="shared" si="4"/>
        <v>0</v>
      </c>
      <c r="AE22" s="442"/>
      <c r="AF22" s="185"/>
      <c r="AG22" s="1353"/>
      <c r="AH22" s="102"/>
      <c r="AI22" s="1348">
        <f t="shared" si="5"/>
        <v>0</v>
      </c>
    </row>
    <row r="23" spans="2:35">
      <c r="B23" s="672"/>
      <c r="C23" s="671"/>
      <c r="D23" s="428"/>
      <c r="E23" s="429"/>
      <c r="F23" s="1042"/>
      <c r="G23" s="1783"/>
      <c r="H23" s="635"/>
      <c r="I23" s="102"/>
      <c r="J23" s="1787"/>
      <c r="K23" s="1790"/>
      <c r="L23" s="1792"/>
      <c r="M23" s="1327"/>
      <c r="N23" s="1326"/>
      <c r="O23" s="1327"/>
      <c r="P23" s="1045"/>
      <c r="Q23" s="189"/>
      <c r="R23" s="636"/>
      <c r="S23" s="594"/>
      <c r="T23" s="594"/>
      <c r="U23" s="1333"/>
      <c r="V23" s="102"/>
      <c r="W23" s="1338">
        <f t="shared" si="1"/>
        <v>0</v>
      </c>
      <c r="X23" s="1358"/>
      <c r="Y23" s="102"/>
      <c r="Z23" s="1343">
        <f t="shared" si="2"/>
        <v>0</v>
      </c>
      <c r="AA23" s="1358"/>
      <c r="AB23" s="102"/>
      <c r="AC23" s="1348">
        <f t="shared" si="3"/>
        <v>0</v>
      </c>
      <c r="AD23" s="637">
        <f t="shared" si="4"/>
        <v>0</v>
      </c>
      <c r="AE23" s="442"/>
      <c r="AF23" s="185"/>
      <c r="AG23" s="1353"/>
      <c r="AH23" s="102"/>
      <c r="AI23" s="1348">
        <f t="shared" si="5"/>
        <v>0</v>
      </c>
    </row>
    <row r="24" spans="2:35">
      <c r="B24" s="672"/>
      <c r="C24" s="671"/>
      <c r="D24" s="428"/>
      <c r="E24" s="429"/>
      <c r="F24" s="1042"/>
      <c r="G24" s="1783"/>
      <c r="H24" s="635"/>
      <c r="I24" s="102"/>
      <c r="J24" s="1788"/>
      <c r="K24" s="1790"/>
      <c r="L24" s="1792"/>
      <c r="M24" s="1327"/>
      <c r="N24" s="1326"/>
      <c r="O24" s="1327"/>
      <c r="P24" s="1045"/>
      <c r="Q24" s="189"/>
      <c r="R24" s="636"/>
      <c r="S24" s="594"/>
      <c r="T24" s="594"/>
      <c r="U24" s="1333"/>
      <c r="V24" s="102"/>
      <c r="W24" s="1338">
        <f t="shared" si="1"/>
        <v>0</v>
      </c>
      <c r="X24" s="1358"/>
      <c r="Y24" s="102"/>
      <c r="Z24" s="1343">
        <f t="shared" si="2"/>
        <v>0</v>
      </c>
      <c r="AA24" s="1358"/>
      <c r="AB24" s="102"/>
      <c r="AC24" s="1348">
        <f t="shared" si="3"/>
        <v>0</v>
      </c>
      <c r="AD24" s="637">
        <f t="shared" si="4"/>
        <v>0</v>
      </c>
      <c r="AE24" s="442"/>
      <c r="AF24" s="185"/>
      <c r="AG24" s="1353"/>
      <c r="AH24" s="102"/>
      <c r="AI24" s="1348">
        <f t="shared" si="5"/>
        <v>0</v>
      </c>
    </row>
    <row r="25" spans="2:35">
      <c r="B25" s="672"/>
      <c r="C25" s="671"/>
      <c r="D25" s="428"/>
      <c r="E25" s="429"/>
      <c r="F25" s="1042"/>
      <c r="G25" s="1785"/>
      <c r="H25" s="635"/>
      <c r="I25" s="102"/>
      <c r="J25" s="1788"/>
      <c r="K25" s="1790"/>
      <c r="L25" s="1792"/>
      <c r="M25" s="1327"/>
      <c r="N25" s="1326"/>
      <c r="O25" s="1327"/>
      <c r="P25" s="1045"/>
      <c r="Q25" s="189"/>
      <c r="R25" s="636"/>
      <c r="S25" s="594"/>
      <c r="T25" s="594"/>
      <c r="U25" s="1333"/>
      <c r="V25" s="102"/>
      <c r="W25" s="1338">
        <f t="shared" si="1"/>
        <v>0</v>
      </c>
      <c r="X25" s="1358"/>
      <c r="Y25" s="102"/>
      <c r="Z25" s="1343">
        <f t="shared" si="2"/>
        <v>0</v>
      </c>
      <c r="AA25" s="1358"/>
      <c r="AB25" s="102"/>
      <c r="AC25" s="1348">
        <f t="shared" si="3"/>
        <v>0</v>
      </c>
      <c r="AD25" s="637">
        <f t="shared" si="4"/>
        <v>0</v>
      </c>
      <c r="AE25" s="442"/>
      <c r="AF25" s="185"/>
      <c r="AG25" s="1353"/>
      <c r="AH25" s="102"/>
      <c r="AI25" s="1348">
        <f t="shared" si="5"/>
        <v>0</v>
      </c>
    </row>
    <row r="26" spans="2:35">
      <c r="B26" s="672"/>
      <c r="C26" s="671"/>
      <c r="D26" s="428"/>
      <c r="E26" s="429"/>
      <c r="F26" s="1042"/>
      <c r="G26" s="1785"/>
      <c r="H26" s="635"/>
      <c r="I26" s="102"/>
      <c r="J26" s="1788"/>
      <c r="K26" s="1790"/>
      <c r="L26" s="1792"/>
      <c r="M26" s="1327"/>
      <c r="N26" s="1326"/>
      <c r="O26" s="1327"/>
      <c r="P26" s="1045"/>
      <c r="Q26" s="189"/>
      <c r="R26" s="636"/>
      <c r="S26" s="594"/>
      <c r="T26" s="594"/>
      <c r="U26" s="1333"/>
      <c r="V26" s="102"/>
      <c r="W26" s="1338">
        <f t="shared" si="1"/>
        <v>0</v>
      </c>
      <c r="X26" s="1358"/>
      <c r="Y26" s="102"/>
      <c r="Z26" s="1343">
        <f t="shared" si="2"/>
        <v>0</v>
      </c>
      <c r="AA26" s="1358"/>
      <c r="AB26" s="102"/>
      <c r="AC26" s="1348">
        <f t="shared" si="3"/>
        <v>0</v>
      </c>
      <c r="AD26" s="637">
        <f t="shared" si="4"/>
        <v>0</v>
      </c>
      <c r="AE26" s="442"/>
      <c r="AF26" s="185"/>
      <c r="AG26" s="1353"/>
      <c r="AH26" s="102"/>
      <c r="AI26" s="1348">
        <f t="shared" si="5"/>
        <v>0</v>
      </c>
    </row>
    <row r="27" spans="2:35">
      <c r="B27" s="672"/>
      <c r="C27" s="671"/>
      <c r="D27" s="428"/>
      <c r="E27" s="429"/>
      <c r="F27" s="1042"/>
      <c r="G27" s="1784"/>
      <c r="H27" s="635"/>
      <c r="I27" s="102"/>
      <c r="J27" s="1788"/>
      <c r="K27" s="1790"/>
      <c r="L27" s="1792"/>
      <c r="M27" s="1327"/>
      <c r="N27" s="1326"/>
      <c r="O27" s="1327"/>
      <c r="P27" s="1045"/>
      <c r="Q27" s="189"/>
      <c r="R27" s="636"/>
      <c r="S27" s="594"/>
      <c r="T27" s="594"/>
      <c r="U27" s="1333"/>
      <c r="V27" s="102"/>
      <c r="W27" s="1338">
        <f t="shared" si="1"/>
        <v>0</v>
      </c>
      <c r="X27" s="1358"/>
      <c r="Y27" s="102"/>
      <c r="Z27" s="1343">
        <f t="shared" si="2"/>
        <v>0</v>
      </c>
      <c r="AA27" s="1358"/>
      <c r="AB27" s="102"/>
      <c r="AC27" s="1348">
        <f t="shared" si="3"/>
        <v>0</v>
      </c>
      <c r="AD27" s="637">
        <f t="shared" si="4"/>
        <v>0</v>
      </c>
      <c r="AE27" s="442"/>
      <c r="AF27" s="185"/>
      <c r="AG27" s="1353"/>
      <c r="AH27" s="102"/>
      <c r="AI27" s="1348">
        <f t="shared" si="5"/>
        <v>0</v>
      </c>
    </row>
    <row r="28" spans="2:35">
      <c r="B28" s="672"/>
      <c r="C28" s="671"/>
      <c r="D28" s="428"/>
      <c r="E28" s="429"/>
      <c r="F28" s="1042"/>
      <c r="G28" s="1786"/>
      <c r="H28" s="635"/>
      <c r="I28" s="102"/>
      <c r="J28" s="1788"/>
      <c r="K28" s="1790"/>
      <c r="L28" s="1792"/>
      <c r="M28" s="1327"/>
      <c r="N28" s="1326"/>
      <c r="O28" s="1327"/>
      <c r="P28" s="1045"/>
      <c r="Q28" s="189"/>
      <c r="R28" s="636"/>
      <c r="S28" s="594"/>
      <c r="T28" s="594"/>
      <c r="U28" s="1333"/>
      <c r="V28" s="102"/>
      <c r="W28" s="1338">
        <f t="shared" si="1"/>
        <v>0</v>
      </c>
      <c r="X28" s="1358"/>
      <c r="Y28" s="102"/>
      <c r="Z28" s="1343">
        <f t="shared" si="2"/>
        <v>0</v>
      </c>
      <c r="AA28" s="1358"/>
      <c r="AB28" s="102"/>
      <c r="AC28" s="1348">
        <f t="shared" si="3"/>
        <v>0</v>
      </c>
      <c r="AD28" s="637">
        <f t="shared" si="4"/>
        <v>0</v>
      </c>
      <c r="AE28" s="442"/>
      <c r="AF28" s="185"/>
      <c r="AG28" s="1353"/>
      <c r="AH28" s="102"/>
      <c r="AI28" s="1348">
        <f t="shared" si="5"/>
        <v>0</v>
      </c>
    </row>
    <row r="29" spans="2:35">
      <c r="B29" s="672"/>
      <c r="C29" s="671"/>
      <c r="D29" s="428"/>
      <c r="E29" s="429"/>
      <c r="F29" s="1042"/>
      <c r="G29" s="1783"/>
      <c r="H29" s="635"/>
      <c r="I29" s="102"/>
      <c r="J29" s="1788"/>
      <c r="K29" s="1790"/>
      <c r="L29" s="1792"/>
      <c r="M29" s="1327"/>
      <c r="N29" s="1326"/>
      <c r="O29" s="1327"/>
      <c r="P29" s="1045"/>
      <c r="Q29" s="189"/>
      <c r="R29" s="636"/>
      <c r="S29" s="594"/>
      <c r="T29" s="594"/>
      <c r="U29" s="1333"/>
      <c r="V29" s="102"/>
      <c r="W29" s="1338">
        <f t="shared" si="1"/>
        <v>0</v>
      </c>
      <c r="X29" s="1358"/>
      <c r="Y29" s="102"/>
      <c r="Z29" s="1343">
        <f t="shared" si="2"/>
        <v>0</v>
      </c>
      <c r="AA29" s="1358"/>
      <c r="AB29" s="102"/>
      <c r="AC29" s="1348">
        <f t="shared" si="3"/>
        <v>0</v>
      </c>
      <c r="AD29" s="637">
        <f t="shared" si="4"/>
        <v>0</v>
      </c>
      <c r="AE29" s="442"/>
      <c r="AF29" s="185"/>
      <c r="AG29" s="1353"/>
      <c r="AH29" s="102"/>
      <c r="AI29" s="1348">
        <f t="shared" si="5"/>
        <v>0</v>
      </c>
    </row>
    <row r="30" spans="2:35">
      <c r="B30" s="672"/>
      <c r="C30" s="671"/>
      <c r="D30" s="428"/>
      <c r="E30" s="429"/>
      <c r="F30" s="1042"/>
      <c r="G30" s="1783"/>
      <c r="H30" s="635"/>
      <c r="I30" s="102"/>
      <c r="J30" s="1788"/>
      <c r="K30" s="1790"/>
      <c r="L30" s="1792"/>
      <c r="M30" s="1327"/>
      <c r="N30" s="1326"/>
      <c r="O30" s="1327"/>
      <c r="P30" s="1045"/>
      <c r="Q30" s="189"/>
      <c r="R30" s="636"/>
      <c r="S30" s="594"/>
      <c r="T30" s="594"/>
      <c r="U30" s="1333"/>
      <c r="V30" s="102"/>
      <c r="W30" s="1338">
        <f t="shared" si="1"/>
        <v>0</v>
      </c>
      <c r="X30" s="1358"/>
      <c r="Y30" s="102"/>
      <c r="Z30" s="1343">
        <f t="shared" si="2"/>
        <v>0</v>
      </c>
      <c r="AA30" s="1358"/>
      <c r="AB30" s="102"/>
      <c r="AC30" s="1348">
        <f t="shared" si="3"/>
        <v>0</v>
      </c>
      <c r="AD30" s="637">
        <f t="shared" si="4"/>
        <v>0</v>
      </c>
      <c r="AE30" s="442"/>
      <c r="AF30" s="185"/>
      <c r="AG30" s="1353"/>
      <c r="AH30" s="102"/>
      <c r="AI30" s="1348">
        <f t="shared" si="5"/>
        <v>0</v>
      </c>
    </row>
    <row r="31" spans="2:35">
      <c r="B31" s="672"/>
      <c r="C31" s="671"/>
      <c r="D31" s="428"/>
      <c r="E31" s="429"/>
      <c r="F31" s="1042"/>
      <c r="G31" s="1783"/>
      <c r="H31" s="635"/>
      <c r="I31" s="102"/>
      <c r="J31" s="1788"/>
      <c r="K31" s="1790"/>
      <c r="L31" s="1792"/>
      <c r="M31" s="1327"/>
      <c r="N31" s="1326"/>
      <c r="O31" s="1327"/>
      <c r="P31" s="1045"/>
      <c r="Q31" s="189"/>
      <c r="R31" s="636"/>
      <c r="S31" s="594"/>
      <c r="T31" s="594"/>
      <c r="U31" s="1333"/>
      <c r="V31" s="102"/>
      <c r="W31" s="1338">
        <f t="shared" si="1"/>
        <v>0</v>
      </c>
      <c r="X31" s="1358"/>
      <c r="Y31" s="102"/>
      <c r="Z31" s="1343">
        <f t="shared" si="2"/>
        <v>0</v>
      </c>
      <c r="AA31" s="1358"/>
      <c r="AB31" s="102"/>
      <c r="AC31" s="1348">
        <f t="shared" si="3"/>
        <v>0</v>
      </c>
      <c r="AD31" s="637">
        <f t="shared" si="4"/>
        <v>0</v>
      </c>
      <c r="AE31" s="442"/>
      <c r="AF31" s="185"/>
      <c r="AG31" s="1353"/>
      <c r="AH31" s="102"/>
      <c r="AI31" s="1348">
        <f t="shared" si="5"/>
        <v>0</v>
      </c>
    </row>
    <row r="32" spans="2:35">
      <c r="B32" s="672"/>
      <c r="C32" s="671"/>
      <c r="D32" s="428"/>
      <c r="E32" s="429"/>
      <c r="F32" s="1042"/>
      <c r="G32" s="1783"/>
      <c r="H32" s="635"/>
      <c r="I32" s="102"/>
      <c r="J32" s="1788"/>
      <c r="K32" s="1790"/>
      <c r="L32" s="1792"/>
      <c r="M32" s="1327"/>
      <c r="N32" s="1326"/>
      <c r="O32" s="1327"/>
      <c r="P32" s="1045"/>
      <c r="Q32" s="189"/>
      <c r="R32" s="636"/>
      <c r="S32" s="594"/>
      <c r="T32" s="594"/>
      <c r="U32" s="1333"/>
      <c r="V32" s="102"/>
      <c r="W32" s="1338">
        <f t="shared" si="1"/>
        <v>0</v>
      </c>
      <c r="X32" s="1358"/>
      <c r="Y32" s="102"/>
      <c r="Z32" s="1343">
        <f t="shared" si="2"/>
        <v>0</v>
      </c>
      <c r="AA32" s="1358"/>
      <c r="AB32" s="102"/>
      <c r="AC32" s="1348">
        <f t="shared" si="3"/>
        <v>0</v>
      </c>
      <c r="AD32" s="637">
        <f t="shared" si="4"/>
        <v>0</v>
      </c>
      <c r="AE32" s="442"/>
      <c r="AF32" s="185"/>
      <c r="AG32" s="1353"/>
      <c r="AH32" s="102"/>
      <c r="AI32" s="1348">
        <f t="shared" si="5"/>
        <v>0</v>
      </c>
    </row>
    <row r="33" spans="2:35">
      <c r="B33" s="672"/>
      <c r="C33" s="671"/>
      <c r="D33" s="428"/>
      <c r="E33" s="429"/>
      <c r="F33" s="1042"/>
      <c r="G33" s="1785"/>
      <c r="H33" s="635"/>
      <c r="I33" s="102"/>
      <c r="J33" s="1788"/>
      <c r="K33" s="1790"/>
      <c r="L33" s="1792"/>
      <c r="M33" s="1327"/>
      <c r="N33" s="1326"/>
      <c r="O33" s="1327"/>
      <c r="P33" s="1045"/>
      <c r="Q33" s="189"/>
      <c r="R33" s="636"/>
      <c r="S33" s="594"/>
      <c r="T33" s="594"/>
      <c r="U33" s="1333"/>
      <c r="V33" s="102"/>
      <c r="W33" s="1338">
        <f t="shared" si="1"/>
        <v>0</v>
      </c>
      <c r="X33" s="1358"/>
      <c r="Y33" s="102"/>
      <c r="Z33" s="1343">
        <f t="shared" si="2"/>
        <v>0</v>
      </c>
      <c r="AA33" s="1358"/>
      <c r="AB33" s="102"/>
      <c r="AC33" s="1348">
        <f t="shared" si="3"/>
        <v>0</v>
      </c>
      <c r="AD33" s="637">
        <f t="shared" si="4"/>
        <v>0</v>
      </c>
      <c r="AE33" s="442"/>
      <c r="AF33" s="185"/>
      <c r="AG33" s="1353"/>
      <c r="AH33" s="102"/>
      <c r="AI33" s="1348">
        <f t="shared" si="5"/>
        <v>0</v>
      </c>
    </row>
    <row r="34" spans="2:35">
      <c r="B34" s="672"/>
      <c r="C34" s="671"/>
      <c r="D34" s="428"/>
      <c r="E34" s="429"/>
      <c r="F34" s="1042"/>
      <c r="G34" s="1783"/>
      <c r="H34" s="635"/>
      <c r="I34" s="102"/>
      <c r="J34" s="1788"/>
      <c r="K34" s="1790"/>
      <c r="L34" s="1792"/>
      <c r="M34" s="1327"/>
      <c r="N34" s="1326"/>
      <c r="O34" s="1327"/>
      <c r="P34" s="1045"/>
      <c r="Q34" s="189"/>
      <c r="R34" s="636"/>
      <c r="S34" s="594"/>
      <c r="T34" s="594"/>
      <c r="U34" s="1333"/>
      <c r="V34" s="102"/>
      <c r="W34" s="1338">
        <f t="shared" si="1"/>
        <v>0</v>
      </c>
      <c r="X34" s="1358"/>
      <c r="Y34" s="102"/>
      <c r="Z34" s="1343">
        <f t="shared" si="2"/>
        <v>0</v>
      </c>
      <c r="AA34" s="1358"/>
      <c r="AB34" s="102"/>
      <c r="AC34" s="1348">
        <f t="shared" si="3"/>
        <v>0</v>
      </c>
      <c r="AD34" s="637">
        <f t="shared" si="4"/>
        <v>0</v>
      </c>
      <c r="AE34" s="7"/>
      <c r="AF34" s="185"/>
      <c r="AG34" s="1353"/>
      <c r="AH34" s="102"/>
      <c r="AI34" s="1348">
        <f t="shared" si="5"/>
        <v>0</v>
      </c>
    </row>
    <row r="35" spans="2:35">
      <c r="B35" s="672"/>
      <c r="C35" s="1782"/>
      <c r="D35" s="428"/>
      <c r="E35" s="429"/>
      <c r="F35" s="1042"/>
      <c r="G35" s="1783"/>
      <c r="H35" s="635"/>
      <c r="I35" s="102"/>
      <c r="J35" s="1788"/>
      <c r="K35" s="1790"/>
      <c r="L35" s="1792"/>
      <c r="M35" s="1327"/>
      <c r="N35" s="1326"/>
      <c r="O35" s="1327"/>
      <c r="P35" s="1045"/>
      <c r="Q35" s="189"/>
      <c r="R35" s="636"/>
      <c r="S35" s="594"/>
      <c r="T35" s="594"/>
      <c r="U35" s="1333"/>
      <c r="V35" s="102"/>
      <c r="W35" s="1338">
        <f t="shared" si="1"/>
        <v>0</v>
      </c>
      <c r="X35" s="1358"/>
      <c r="Y35" s="102"/>
      <c r="Z35" s="1343">
        <f t="shared" si="2"/>
        <v>0</v>
      </c>
      <c r="AA35" s="1358"/>
      <c r="AB35" s="102"/>
      <c r="AC35" s="1348">
        <f t="shared" si="3"/>
        <v>0</v>
      </c>
      <c r="AD35" s="637">
        <f t="shared" si="4"/>
        <v>0</v>
      </c>
      <c r="AE35" s="442"/>
      <c r="AF35" s="185"/>
      <c r="AG35" s="1353"/>
      <c r="AH35" s="102"/>
      <c r="AI35" s="1348">
        <f t="shared" si="5"/>
        <v>0</v>
      </c>
    </row>
    <row r="36" spans="2:35">
      <c r="B36" s="672"/>
      <c r="C36" s="1782"/>
      <c r="D36" s="428"/>
      <c r="E36" s="429"/>
      <c r="F36" s="1042"/>
      <c r="G36" s="1783"/>
      <c r="H36" s="1796"/>
      <c r="I36" s="102"/>
      <c r="J36" s="1788"/>
      <c r="K36" s="1795"/>
      <c r="L36" s="1793"/>
      <c r="M36" s="1797"/>
      <c r="N36" s="1326"/>
      <c r="O36" s="1797"/>
      <c r="P36" s="1045"/>
      <c r="Q36" s="189"/>
      <c r="R36" s="636"/>
      <c r="S36" s="594"/>
      <c r="T36" s="594"/>
      <c r="U36" s="1333"/>
      <c r="V36" s="102"/>
      <c r="W36" s="1338">
        <f t="shared" si="1"/>
        <v>0</v>
      </c>
      <c r="X36" s="1358"/>
      <c r="Y36" s="102"/>
      <c r="Z36" s="1343">
        <f t="shared" si="2"/>
        <v>0</v>
      </c>
      <c r="AA36" s="1358"/>
      <c r="AB36" s="102"/>
      <c r="AC36" s="1348">
        <f t="shared" si="3"/>
        <v>0</v>
      </c>
      <c r="AD36" s="637">
        <f t="shared" si="4"/>
        <v>0</v>
      </c>
      <c r="AE36" s="442"/>
      <c r="AF36" s="185"/>
      <c r="AG36" s="1353"/>
      <c r="AH36" s="102"/>
      <c r="AI36" s="1348">
        <f t="shared" si="5"/>
        <v>0</v>
      </c>
    </row>
    <row r="37" spans="2:35">
      <c r="B37" s="672"/>
      <c r="C37" s="1782"/>
      <c r="D37" s="428"/>
      <c r="E37" s="429"/>
      <c r="F37" s="1042"/>
      <c r="G37" s="1783"/>
      <c r="H37" s="635"/>
      <c r="I37" s="102"/>
      <c r="J37" s="1788"/>
      <c r="K37" s="1790"/>
      <c r="L37" s="1792"/>
      <c r="M37" s="1327"/>
      <c r="N37" s="1326"/>
      <c r="O37" s="1327"/>
      <c r="P37" s="1045"/>
      <c r="Q37" s="189"/>
      <c r="R37" s="636"/>
      <c r="S37" s="594"/>
      <c r="T37" s="594"/>
      <c r="U37" s="1333"/>
      <c r="V37" s="102"/>
      <c r="W37" s="1338">
        <f t="shared" si="1"/>
        <v>0</v>
      </c>
      <c r="X37" s="1358"/>
      <c r="Y37" s="102"/>
      <c r="Z37" s="1343">
        <f t="shared" si="2"/>
        <v>0</v>
      </c>
      <c r="AA37" s="1358"/>
      <c r="AB37" s="102"/>
      <c r="AC37" s="1348">
        <f t="shared" si="3"/>
        <v>0</v>
      </c>
      <c r="AD37" s="637">
        <f t="shared" si="4"/>
        <v>0</v>
      </c>
      <c r="AE37" s="442"/>
      <c r="AF37" s="185"/>
      <c r="AG37" s="1353"/>
      <c r="AH37" s="102"/>
      <c r="AI37" s="1348">
        <f t="shared" si="5"/>
        <v>0</v>
      </c>
    </row>
    <row r="38" spans="2:35">
      <c r="B38" s="672"/>
      <c r="C38" s="1782"/>
      <c r="D38" s="428"/>
      <c r="E38" s="429"/>
      <c r="F38" s="1042"/>
      <c r="G38" s="1783"/>
      <c r="H38" s="635"/>
      <c r="I38" s="102"/>
      <c r="J38" s="1788"/>
      <c r="K38" s="1790"/>
      <c r="L38" s="1792"/>
      <c r="M38" s="1327"/>
      <c r="N38" s="1326"/>
      <c r="O38" s="1327"/>
      <c r="P38" s="1045"/>
      <c r="Q38" s="189"/>
      <c r="R38" s="636"/>
      <c r="S38" s="594"/>
      <c r="T38" s="594"/>
      <c r="U38" s="1333"/>
      <c r="V38" s="102"/>
      <c r="W38" s="1338">
        <f t="shared" si="1"/>
        <v>0</v>
      </c>
      <c r="X38" s="1358"/>
      <c r="Y38" s="102"/>
      <c r="Z38" s="1343">
        <f t="shared" si="2"/>
        <v>0</v>
      </c>
      <c r="AA38" s="1358"/>
      <c r="AB38" s="102"/>
      <c r="AC38" s="1348">
        <f t="shared" si="3"/>
        <v>0</v>
      </c>
      <c r="AD38" s="637">
        <f t="shared" si="4"/>
        <v>0</v>
      </c>
      <c r="AE38" s="442"/>
      <c r="AF38" s="185"/>
      <c r="AG38" s="1353"/>
      <c r="AH38" s="102"/>
      <c r="AI38" s="1348">
        <f t="shared" si="5"/>
        <v>0</v>
      </c>
    </row>
    <row r="39" spans="2:35">
      <c r="B39" s="672"/>
      <c r="C39" s="1782"/>
      <c r="D39" s="428"/>
      <c r="E39" s="429"/>
      <c r="F39" s="1042"/>
      <c r="G39" s="1783"/>
      <c r="H39" s="635"/>
      <c r="I39" s="102"/>
      <c r="J39" s="1788"/>
      <c r="K39" s="1790"/>
      <c r="L39" s="1792"/>
      <c r="M39" s="1327"/>
      <c r="N39" s="1326"/>
      <c r="O39" s="1327"/>
      <c r="P39" s="1045"/>
      <c r="Q39" s="189"/>
      <c r="R39" s="636"/>
      <c r="S39" s="594"/>
      <c r="T39" s="594"/>
      <c r="U39" s="1333"/>
      <c r="V39" s="102"/>
      <c r="W39" s="1338">
        <f t="shared" si="1"/>
        <v>0</v>
      </c>
      <c r="X39" s="1358"/>
      <c r="Y39" s="102"/>
      <c r="Z39" s="1343">
        <f t="shared" si="2"/>
        <v>0</v>
      </c>
      <c r="AA39" s="1358"/>
      <c r="AB39" s="102"/>
      <c r="AC39" s="1348">
        <f t="shared" si="3"/>
        <v>0</v>
      </c>
      <c r="AD39" s="637">
        <f t="shared" si="4"/>
        <v>0</v>
      </c>
      <c r="AE39" s="442"/>
      <c r="AF39" s="185"/>
      <c r="AG39" s="1353"/>
      <c r="AH39" s="102"/>
      <c r="AI39" s="1348">
        <f t="shared" si="5"/>
        <v>0</v>
      </c>
    </row>
    <row r="40" spans="2:35">
      <c r="B40" s="672"/>
      <c r="C40" s="1782"/>
      <c r="D40" s="428"/>
      <c r="E40" s="429"/>
      <c r="F40" s="1042"/>
      <c r="G40" s="1783"/>
      <c r="H40" s="635"/>
      <c r="I40" s="102"/>
      <c r="J40" s="1788"/>
      <c r="K40" s="1790"/>
      <c r="L40" s="1792"/>
      <c r="M40" s="1327"/>
      <c r="N40" s="1326"/>
      <c r="O40" s="1327"/>
      <c r="P40" s="1045"/>
      <c r="Q40" s="189"/>
      <c r="R40" s="636"/>
      <c r="S40" s="594"/>
      <c r="T40" s="594"/>
      <c r="U40" s="1333"/>
      <c r="V40" s="102"/>
      <c r="W40" s="1338">
        <f t="shared" si="1"/>
        <v>0</v>
      </c>
      <c r="X40" s="1358"/>
      <c r="Y40" s="102"/>
      <c r="Z40" s="1343">
        <f t="shared" si="2"/>
        <v>0</v>
      </c>
      <c r="AA40" s="1358"/>
      <c r="AB40" s="102"/>
      <c r="AC40" s="1348">
        <f t="shared" si="3"/>
        <v>0</v>
      </c>
      <c r="AD40" s="637">
        <f t="shared" si="4"/>
        <v>0</v>
      </c>
      <c r="AE40" s="442"/>
      <c r="AF40" s="185"/>
      <c r="AG40" s="1353"/>
      <c r="AH40" s="102"/>
      <c r="AI40" s="1348">
        <f t="shared" si="5"/>
        <v>0</v>
      </c>
    </row>
    <row r="41" spans="2:35">
      <c r="B41" s="672"/>
      <c r="C41" s="1782"/>
      <c r="D41" s="428"/>
      <c r="E41" s="429"/>
      <c r="F41" s="1042"/>
      <c r="G41" s="1783"/>
      <c r="H41" s="635"/>
      <c r="I41" s="102"/>
      <c r="J41" s="1788"/>
      <c r="K41" s="1790"/>
      <c r="L41" s="1792"/>
      <c r="M41" s="1327"/>
      <c r="N41" s="1326"/>
      <c r="O41" s="1327"/>
      <c r="P41" s="1045"/>
      <c r="Q41" s="189"/>
      <c r="R41" s="636"/>
      <c r="S41" s="594"/>
      <c r="T41" s="594"/>
      <c r="U41" s="1333"/>
      <c r="V41" s="102"/>
      <c r="W41" s="1338">
        <f t="shared" si="1"/>
        <v>0</v>
      </c>
      <c r="X41" s="1358"/>
      <c r="Y41" s="102"/>
      <c r="Z41" s="1343">
        <f t="shared" si="2"/>
        <v>0</v>
      </c>
      <c r="AA41" s="1358"/>
      <c r="AB41" s="102"/>
      <c r="AC41" s="1348">
        <f t="shared" si="3"/>
        <v>0</v>
      </c>
      <c r="AD41" s="637">
        <f t="shared" si="4"/>
        <v>0</v>
      </c>
      <c r="AE41" s="442"/>
      <c r="AF41" s="185"/>
      <c r="AG41" s="1353"/>
      <c r="AH41" s="102"/>
      <c r="AI41" s="1348">
        <f t="shared" si="5"/>
        <v>0</v>
      </c>
    </row>
    <row r="42" spans="2:35">
      <c r="B42" s="672"/>
      <c r="C42" s="1782"/>
      <c r="D42" s="428"/>
      <c r="E42" s="429"/>
      <c r="F42" s="1042"/>
      <c r="G42" s="1783"/>
      <c r="H42" s="635"/>
      <c r="I42" s="102"/>
      <c r="J42" s="1788"/>
      <c r="K42" s="1790"/>
      <c r="L42" s="1792"/>
      <c r="M42" s="1327"/>
      <c r="N42" s="1326"/>
      <c r="O42" s="1327"/>
      <c r="P42" s="1045"/>
      <c r="Q42" s="189"/>
      <c r="R42" s="636"/>
      <c r="S42" s="594"/>
      <c r="T42" s="594"/>
      <c r="U42" s="1333"/>
      <c r="V42" s="102"/>
      <c r="W42" s="1338">
        <f t="shared" si="1"/>
        <v>0</v>
      </c>
      <c r="X42" s="1358"/>
      <c r="Y42" s="102"/>
      <c r="Z42" s="1343">
        <f t="shared" si="2"/>
        <v>0</v>
      </c>
      <c r="AA42" s="1358"/>
      <c r="AB42" s="102"/>
      <c r="AC42" s="1348">
        <f t="shared" si="3"/>
        <v>0</v>
      </c>
      <c r="AD42" s="637">
        <f t="shared" si="4"/>
        <v>0</v>
      </c>
      <c r="AE42" s="442"/>
      <c r="AF42" s="185"/>
      <c r="AG42" s="1353"/>
      <c r="AH42" s="102"/>
      <c r="AI42" s="1348">
        <f t="shared" si="5"/>
        <v>0</v>
      </c>
    </row>
    <row r="43" spans="2:35">
      <c r="B43" s="672"/>
      <c r="C43" s="1782"/>
      <c r="D43" s="428"/>
      <c r="E43" s="429"/>
      <c r="F43" s="1042"/>
      <c r="G43" s="1783"/>
      <c r="H43" s="635"/>
      <c r="I43" s="102"/>
      <c r="J43" s="1788"/>
      <c r="K43" s="1790"/>
      <c r="L43" s="1792"/>
      <c r="M43" s="1327"/>
      <c r="N43" s="1326"/>
      <c r="O43" s="1327"/>
      <c r="P43" s="1045"/>
      <c r="Q43" s="189"/>
      <c r="R43" s="636"/>
      <c r="S43" s="594"/>
      <c r="T43" s="594"/>
      <c r="U43" s="1333"/>
      <c r="V43" s="102"/>
      <c r="W43" s="1338">
        <f t="shared" si="1"/>
        <v>0</v>
      </c>
      <c r="X43" s="1358"/>
      <c r="Y43" s="102"/>
      <c r="Z43" s="1343">
        <f t="shared" si="2"/>
        <v>0</v>
      </c>
      <c r="AA43" s="1358"/>
      <c r="AB43" s="102"/>
      <c r="AC43" s="1348">
        <f t="shared" si="3"/>
        <v>0</v>
      </c>
      <c r="AD43" s="637">
        <f t="shared" si="4"/>
        <v>0</v>
      </c>
      <c r="AE43" s="442"/>
      <c r="AF43" s="185"/>
      <c r="AG43" s="1353"/>
      <c r="AH43" s="102"/>
      <c r="AI43" s="1348">
        <f t="shared" si="5"/>
        <v>0</v>
      </c>
    </row>
    <row r="44" spans="2:35">
      <c r="B44" s="672"/>
      <c r="C44" s="1782"/>
      <c r="D44" s="428"/>
      <c r="E44" s="429"/>
      <c r="F44" s="1042"/>
      <c r="G44" s="1783"/>
      <c r="H44" s="635"/>
      <c r="I44" s="102"/>
      <c r="J44" s="1788"/>
      <c r="K44" s="1790"/>
      <c r="L44" s="1792"/>
      <c r="M44" s="1327"/>
      <c r="N44" s="1326"/>
      <c r="O44" s="1327"/>
      <c r="P44" s="1045"/>
      <c r="Q44" s="189"/>
      <c r="R44" s="636"/>
      <c r="S44" s="594"/>
      <c r="T44" s="594"/>
      <c r="U44" s="1333"/>
      <c r="V44" s="102"/>
      <c r="W44" s="1338">
        <f t="shared" si="1"/>
        <v>0</v>
      </c>
      <c r="X44" s="1358"/>
      <c r="Y44" s="102"/>
      <c r="Z44" s="1343">
        <f t="shared" si="2"/>
        <v>0</v>
      </c>
      <c r="AA44" s="1358"/>
      <c r="AB44" s="102"/>
      <c r="AC44" s="1348">
        <f t="shared" si="3"/>
        <v>0</v>
      </c>
      <c r="AD44" s="637">
        <f t="shared" si="4"/>
        <v>0</v>
      </c>
      <c r="AE44" s="442"/>
      <c r="AF44" s="185"/>
      <c r="AG44" s="1353"/>
      <c r="AH44" s="102"/>
      <c r="AI44" s="1348">
        <f t="shared" si="5"/>
        <v>0</v>
      </c>
    </row>
    <row r="45" spans="2:35">
      <c r="B45" s="672"/>
      <c r="C45" s="1782"/>
      <c r="D45" s="428"/>
      <c r="E45" s="429"/>
      <c r="F45" s="1042"/>
      <c r="G45" s="1783"/>
      <c r="H45" s="635"/>
      <c r="I45" s="102"/>
      <c r="J45" s="1788"/>
      <c r="K45" s="1790"/>
      <c r="L45" s="1792"/>
      <c r="M45" s="1327"/>
      <c r="N45" s="1326"/>
      <c r="O45" s="1327"/>
      <c r="P45" s="1045"/>
      <c r="Q45" s="189"/>
      <c r="R45" s="636"/>
      <c r="S45" s="594"/>
      <c r="T45" s="594"/>
      <c r="U45" s="1333"/>
      <c r="V45" s="102"/>
      <c r="W45" s="1338">
        <f t="shared" si="1"/>
        <v>0</v>
      </c>
      <c r="X45" s="1358"/>
      <c r="Y45" s="102"/>
      <c r="Z45" s="1343">
        <f t="shared" si="2"/>
        <v>0</v>
      </c>
      <c r="AA45" s="1358"/>
      <c r="AB45" s="102"/>
      <c r="AC45" s="1348">
        <f t="shared" si="3"/>
        <v>0</v>
      </c>
      <c r="AD45" s="637">
        <f t="shared" si="4"/>
        <v>0</v>
      </c>
      <c r="AE45" s="442"/>
      <c r="AF45" s="185"/>
      <c r="AG45" s="1353"/>
      <c r="AH45" s="102"/>
      <c r="AI45" s="1348">
        <f t="shared" si="5"/>
        <v>0</v>
      </c>
    </row>
    <row r="46" spans="2:35">
      <c r="B46" s="672"/>
      <c r="C46" s="1782"/>
      <c r="D46" s="428"/>
      <c r="E46" s="429"/>
      <c r="F46" s="1042"/>
      <c r="G46" s="1783"/>
      <c r="H46" s="635"/>
      <c r="I46" s="102"/>
      <c r="J46" s="1788"/>
      <c r="K46" s="1790"/>
      <c r="L46" s="1792"/>
      <c r="M46" s="1327"/>
      <c r="N46" s="1326"/>
      <c r="O46" s="1327"/>
      <c r="P46" s="1045"/>
      <c r="Q46" s="189"/>
      <c r="R46" s="636"/>
      <c r="S46" s="594"/>
      <c r="T46" s="594"/>
      <c r="U46" s="1333"/>
      <c r="V46" s="102"/>
      <c r="W46" s="1338">
        <f t="shared" si="1"/>
        <v>0</v>
      </c>
      <c r="X46" s="1358"/>
      <c r="Y46" s="102"/>
      <c r="Z46" s="1343">
        <f t="shared" si="2"/>
        <v>0</v>
      </c>
      <c r="AA46" s="1358"/>
      <c r="AB46" s="102"/>
      <c r="AC46" s="1348">
        <f t="shared" si="3"/>
        <v>0</v>
      </c>
      <c r="AD46" s="637">
        <f t="shared" si="4"/>
        <v>0</v>
      </c>
      <c r="AE46" s="442"/>
      <c r="AF46" s="185"/>
      <c r="AG46" s="1353"/>
      <c r="AH46" s="102"/>
      <c r="AI46" s="1348">
        <f t="shared" si="5"/>
        <v>0</v>
      </c>
    </row>
    <row r="47" spans="2:35">
      <c r="B47" s="672"/>
      <c r="C47" s="1782"/>
      <c r="D47" s="428"/>
      <c r="E47" s="429"/>
      <c r="F47" s="1042"/>
      <c r="G47" s="1783"/>
      <c r="H47" s="635"/>
      <c r="I47" s="102"/>
      <c r="J47" s="1788"/>
      <c r="K47" s="1790"/>
      <c r="L47" s="1792"/>
      <c r="M47" s="1327"/>
      <c r="N47" s="1326"/>
      <c r="O47" s="1327"/>
      <c r="P47" s="1045"/>
      <c r="Q47" s="189"/>
      <c r="R47" s="636"/>
      <c r="S47" s="594"/>
      <c r="T47" s="594"/>
      <c r="U47" s="1333"/>
      <c r="V47" s="102"/>
      <c r="W47" s="1338">
        <f t="shared" si="1"/>
        <v>0</v>
      </c>
      <c r="X47" s="1358"/>
      <c r="Y47" s="102"/>
      <c r="Z47" s="1343">
        <f t="shared" si="2"/>
        <v>0</v>
      </c>
      <c r="AA47" s="1358"/>
      <c r="AB47" s="102"/>
      <c r="AC47" s="1348">
        <f t="shared" si="3"/>
        <v>0</v>
      </c>
      <c r="AD47" s="637">
        <f t="shared" si="4"/>
        <v>0</v>
      </c>
      <c r="AE47" s="442"/>
      <c r="AF47" s="185"/>
      <c r="AG47" s="1353"/>
      <c r="AH47" s="102"/>
      <c r="AI47" s="1348">
        <f t="shared" si="5"/>
        <v>0</v>
      </c>
    </row>
    <row r="48" spans="2:35">
      <c r="B48" s="672"/>
      <c r="C48" s="1782"/>
      <c r="D48" s="428"/>
      <c r="E48" s="429"/>
      <c r="F48" s="1042"/>
      <c r="G48" s="1783"/>
      <c r="H48" s="635"/>
      <c r="I48" s="102"/>
      <c r="J48" s="1788"/>
      <c r="K48" s="1790"/>
      <c r="L48" s="1792"/>
      <c r="M48" s="1327"/>
      <c r="N48" s="1326"/>
      <c r="O48" s="1327"/>
      <c r="P48" s="1045"/>
      <c r="Q48" s="189"/>
      <c r="R48" s="636"/>
      <c r="S48" s="594"/>
      <c r="T48" s="594"/>
      <c r="U48" s="1333"/>
      <c r="V48" s="102"/>
      <c r="W48" s="1338">
        <f t="shared" si="1"/>
        <v>0</v>
      </c>
      <c r="X48" s="1358"/>
      <c r="Y48" s="102"/>
      <c r="Z48" s="1343">
        <f t="shared" si="2"/>
        <v>0</v>
      </c>
      <c r="AA48" s="1358"/>
      <c r="AB48" s="102"/>
      <c r="AC48" s="1348">
        <f t="shared" si="3"/>
        <v>0</v>
      </c>
      <c r="AD48" s="637">
        <f t="shared" si="4"/>
        <v>0</v>
      </c>
      <c r="AE48" s="442"/>
      <c r="AF48" s="185"/>
      <c r="AG48" s="1353"/>
      <c r="AH48" s="102"/>
      <c r="AI48" s="1348">
        <f t="shared" si="5"/>
        <v>0</v>
      </c>
    </row>
    <row r="49" spans="2:35">
      <c r="B49" s="672"/>
      <c r="C49" s="1782"/>
      <c r="D49" s="428"/>
      <c r="E49" s="429"/>
      <c r="F49" s="1042"/>
      <c r="G49" s="1783"/>
      <c r="H49" s="635"/>
      <c r="I49" s="102"/>
      <c r="J49" s="1788"/>
      <c r="K49" s="1790"/>
      <c r="L49" s="1793"/>
      <c r="M49" s="1327"/>
      <c r="N49" s="1326"/>
      <c r="O49" s="1327"/>
      <c r="P49" s="1045"/>
      <c r="Q49" s="189"/>
      <c r="R49" s="636"/>
      <c r="S49" s="594"/>
      <c r="T49" s="594"/>
      <c r="U49" s="1333"/>
      <c r="V49" s="102"/>
      <c r="W49" s="1338">
        <f t="shared" si="1"/>
        <v>0</v>
      </c>
      <c r="X49" s="1358"/>
      <c r="Y49" s="102"/>
      <c r="Z49" s="1343">
        <f t="shared" si="2"/>
        <v>0</v>
      </c>
      <c r="AA49" s="1358"/>
      <c r="AB49" s="102"/>
      <c r="AC49" s="1348">
        <f t="shared" si="3"/>
        <v>0</v>
      </c>
      <c r="AD49" s="637">
        <f t="shared" si="4"/>
        <v>0</v>
      </c>
      <c r="AE49" s="442"/>
      <c r="AF49" s="185"/>
      <c r="AG49" s="1353"/>
      <c r="AH49" s="102"/>
      <c r="AI49" s="1348">
        <f t="shared" si="5"/>
        <v>0</v>
      </c>
    </row>
    <row r="50" spans="2:35">
      <c r="B50" s="672"/>
      <c r="C50" s="1782"/>
      <c r="D50" s="428"/>
      <c r="E50" s="429"/>
      <c r="F50" s="1042"/>
      <c r="G50" s="1783"/>
      <c r="H50" s="635"/>
      <c r="I50" s="102"/>
      <c r="J50" s="1788"/>
      <c r="K50" s="1790"/>
      <c r="L50" s="1792"/>
      <c r="M50" s="1327"/>
      <c r="N50" s="1326"/>
      <c r="O50" s="1327"/>
      <c r="P50" s="1045"/>
      <c r="Q50" s="189"/>
      <c r="R50" s="636"/>
      <c r="S50" s="594"/>
      <c r="T50" s="594"/>
      <c r="U50" s="1333"/>
      <c r="V50" s="102"/>
      <c r="W50" s="1338">
        <f t="shared" si="1"/>
        <v>0</v>
      </c>
      <c r="X50" s="1358"/>
      <c r="Y50" s="102"/>
      <c r="Z50" s="1343">
        <f t="shared" si="2"/>
        <v>0</v>
      </c>
      <c r="AA50" s="1358"/>
      <c r="AB50" s="102"/>
      <c r="AC50" s="1348">
        <f t="shared" si="3"/>
        <v>0</v>
      </c>
      <c r="AD50" s="637">
        <f t="shared" si="4"/>
        <v>0</v>
      </c>
      <c r="AE50" s="442"/>
      <c r="AF50" s="185"/>
      <c r="AG50" s="1353"/>
      <c r="AH50" s="102"/>
      <c r="AI50" s="1348">
        <f t="shared" si="5"/>
        <v>0</v>
      </c>
    </row>
    <row r="51" spans="2:35">
      <c r="B51" s="672"/>
      <c r="C51" s="1782"/>
      <c r="D51" s="428"/>
      <c r="E51" s="429"/>
      <c r="F51" s="1042"/>
      <c r="G51" s="1783"/>
      <c r="H51" s="635"/>
      <c r="I51" s="102"/>
      <c r="J51" s="1788"/>
      <c r="K51" s="1790"/>
      <c r="L51" s="1792"/>
      <c r="M51" s="1327"/>
      <c r="N51" s="1326"/>
      <c r="O51" s="1327"/>
      <c r="P51" s="1045"/>
      <c r="Q51" s="189"/>
      <c r="R51" s="636"/>
      <c r="S51" s="594"/>
      <c r="T51" s="594"/>
      <c r="U51" s="1333"/>
      <c r="V51" s="102"/>
      <c r="W51" s="1338">
        <f t="shared" si="1"/>
        <v>0</v>
      </c>
      <c r="X51" s="1358"/>
      <c r="Y51" s="102"/>
      <c r="Z51" s="1343">
        <f t="shared" si="2"/>
        <v>0</v>
      </c>
      <c r="AA51" s="1358"/>
      <c r="AB51" s="102"/>
      <c r="AC51" s="1348">
        <f t="shared" si="3"/>
        <v>0</v>
      </c>
      <c r="AD51" s="637">
        <f t="shared" si="4"/>
        <v>0</v>
      </c>
      <c r="AE51" s="442"/>
      <c r="AF51" s="185"/>
      <c r="AG51" s="1353"/>
      <c r="AH51" s="102"/>
      <c r="AI51" s="1348">
        <f t="shared" si="5"/>
        <v>0</v>
      </c>
    </row>
    <row r="52" spans="2:35">
      <c r="B52" s="672"/>
      <c r="C52" s="1782"/>
      <c r="D52" s="428"/>
      <c r="E52" s="429"/>
      <c r="F52" s="1042"/>
      <c r="G52" s="1783"/>
      <c r="H52" s="635"/>
      <c r="I52" s="102"/>
      <c r="J52" s="1788"/>
      <c r="K52" s="1790"/>
      <c r="L52" s="1792"/>
      <c r="M52" s="1327"/>
      <c r="N52" s="1326"/>
      <c r="O52" s="1327"/>
      <c r="P52" s="1045"/>
      <c r="Q52" s="189"/>
      <c r="R52" s="636"/>
      <c r="S52" s="594"/>
      <c r="T52" s="594"/>
      <c r="U52" s="1333"/>
      <c r="V52" s="102"/>
      <c r="W52" s="1338">
        <f t="shared" si="1"/>
        <v>0</v>
      </c>
      <c r="X52" s="1358"/>
      <c r="Y52" s="102"/>
      <c r="Z52" s="1343">
        <f t="shared" si="2"/>
        <v>0</v>
      </c>
      <c r="AA52" s="1358"/>
      <c r="AB52" s="102"/>
      <c r="AC52" s="1348">
        <f t="shared" si="3"/>
        <v>0</v>
      </c>
      <c r="AD52" s="637">
        <f t="shared" si="4"/>
        <v>0</v>
      </c>
      <c r="AE52" s="442"/>
      <c r="AF52" s="185"/>
      <c r="AG52" s="1353"/>
      <c r="AH52" s="102"/>
      <c r="AI52" s="1348">
        <f t="shared" si="5"/>
        <v>0</v>
      </c>
    </row>
    <row r="53" spans="2:35">
      <c r="B53" s="672"/>
      <c r="C53" s="1782"/>
      <c r="D53" s="428"/>
      <c r="E53" s="429"/>
      <c r="F53" s="1042"/>
      <c r="G53" s="1783"/>
      <c r="H53" s="635"/>
      <c r="I53" s="102"/>
      <c r="J53" s="1788"/>
      <c r="K53" s="1790"/>
      <c r="L53" s="1792"/>
      <c r="M53" s="1327"/>
      <c r="N53" s="1326"/>
      <c r="O53" s="1327"/>
      <c r="P53" s="1045"/>
      <c r="Q53" s="189"/>
      <c r="R53" s="636"/>
      <c r="S53" s="594"/>
      <c r="T53" s="594"/>
      <c r="U53" s="1333"/>
      <c r="V53" s="102"/>
      <c r="W53" s="1338">
        <f t="shared" si="1"/>
        <v>0</v>
      </c>
      <c r="X53" s="1358"/>
      <c r="Y53" s="102"/>
      <c r="Z53" s="1343">
        <f t="shared" si="2"/>
        <v>0</v>
      </c>
      <c r="AA53" s="1358"/>
      <c r="AB53" s="102"/>
      <c r="AC53" s="1348">
        <f t="shared" si="3"/>
        <v>0</v>
      </c>
      <c r="AD53" s="637">
        <f t="shared" si="4"/>
        <v>0</v>
      </c>
      <c r="AE53" s="442"/>
      <c r="AF53" s="185"/>
      <c r="AG53" s="1353"/>
      <c r="AH53" s="102"/>
      <c r="AI53" s="1348">
        <f t="shared" si="5"/>
        <v>0</v>
      </c>
    </row>
    <row r="54" spans="2:35">
      <c r="B54" s="672"/>
      <c r="C54" s="1782"/>
      <c r="D54" s="428"/>
      <c r="E54" s="429"/>
      <c r="F54" s="1042"/>
      <c r="G54" s="1783"/>
      <c r="H54" s="635"/>
      <c r="I54" s="102"/>
      <c r="J54" s="1788"/>
      <c r="K54" s="1790"/>
      <c r="L54" s="1792"/>
      <c r="M54" s="1327"/>
      <c r="N54" s="1326"/>
      <c r="O54" s="1327"/>
      <c r="P54" s="1045"/>
      <c r="Q54" s="189"/>
      <c r="R54" s="636"/>
      <c r="S54" s="594"/>
      <c r="T54" s="594"/>
      <c r="U54" s="1333"/>
      <c r="V54" s="102"/>
      <c r="W54" s="1338">
        <f t="shared" si="1"/>
        <v>0</v>
      </c>
      <c r="X54" s="1358"/>
      <c r="Y54" s="102"/>
      <c r="Z54" s="1343">
        <f t="shared" si="2"/>
        <v>0</v>
      </c>
      <c r="AA54" s="1358"/>
      <c r="AB54" s="102"/>
      <c r="AC54" s="1348">
        <f t="shared" si="3"/>
        <v>0</v>
      </c>
      <c r="AD54" s="637">
        <f t="shared" si="4"/>
        <v>0</v>
      </c>
      <c r="AE54" s="442"/>
      <c r="AF54" s="185"/>
      <c r="AG54" s="1353"/>
      <c r="AH54" s="102"/>
      <c r="AI54" s="1348">
        <f t="shared" si="5"/>
        <v>0</v>
      </c>
    </row>
    <row r="55" spans="2:35">
      <c r="B55" s="672"/>
      <c r="C55" s="1782"/>
      <c r="D55" s="428"/>
      <c r="E55" s="429"/>
      <c r="F55" s="1042"/>
      <c r="G55" s="1783"/>
      <c r="H55" s="635"/>
      <c r="I55" s="102"/>
      <c r="J55" s="1788"/>
      <c r="K55" s="1790"/>
      <c r="L55" s="1792"/>
      <c r="M55" s="1327"/>
      <c r="N55" s="1326"/>
      <c r="O55" s="1327"/>
      <c r="P55" s="1045"/>
      <c r="Q55" s="189"/>
      <c r="R55" s="636"/>
      <c r="S55" s="594"/>
      <c r="T55" s="594"/>
      <c r="U55" s="1333"/>
      <c r="V55" s="102"/>
      <c r="W55" s="1338">
        <f t="shared" si="1"/>
        <v>0</v>
      </c>
      <c r="X55" s="1358"/>
      <c r="Y55" s="102"/>
      <c r="Z55" s="1343">
        <f t="shared" si="2"/>
        <v>0</v>
      </c>
      <c r="AA55" s="1358"/>
      <c r="AB55" s="102"/>
      <c r="AC55" s="1348">
        <f t="shared" si="3"/>
        <v>0</v>
      </c>
      <c r="AD55" s="637">
        <f t="shared" si="4"/>
        <v>0</v>
      </c>
      <c r="AE55" s="442"/>
      <c r="AF55" s="185"/>
      <c r="AG55" s="1353"/>
      <c r="AH55" s="102"/>
      <c r="AI55" s="1348">
        <f t="shared" si="5"/>
        <v>0</v>
      </c>
    </row>
    <row r="56" spans="2:35">
      <c r="B56" s="672"/>
      <c r="C56" s="1782"/>
      <c r="D56" s="428"/>
      <c r="E56" s="429"/>
      <c r="F56" s="1042"/>
      <c r="G56" s="1783"/>
      <c r="H56" s="635"/>
      <c r="I56" s="102"/>
      <c r="J56" s="1788"/>
      <c r="K56" s="1790"/>
      <c r="L56" s="1792"/>
      <c r="M56" s="1327"/>
      <c r="N56" s="1326"/>
      <c r="O56" s="1327"/>
      <c r="P56" s="1045"/>
      <c r="Q56" s="189"/>
      <c r="R56" s="636"/>
      <c r="S56" s="594"/>
      <c r="T56" s="594"/>
      <c r="U56" s="1333"/>
      <c r="V56" s="102"/>
      <c r="W56" s="1338">
        <f t="shared" si="1"/>
        <v>0</v>
      </c>
      <c r="X56" s="1358"/>
      <c r="Y56" s="102"/>
      <c r="Z56" s="1343">
        <f t="shared" si="2"/>
        <v>0</v>
      </c>
      <c r="AA56" s="1358"/>
      <c r="AB56" s="102"/>
      <c r="AC56" s="1348">
        <f t="shared" si="3"/>
        <v>0</v>
      </c>
      <c r="AD56" s="637">
        <f t="shared" si="4"/>
        <v>0</v>
      </c>
      <c r="AE56" s="442"/>
      <c r="AF56" s="185"/>
      <c r="AG56" s="1353"/>
      <c r="AH56" s="102"/>
      <c r="AI56" s="1348">
        <f t="shared" si="5"/>
        <v>0</v>
      </c>
    </row>
    <row r="57" spans="2:35">
      <c r="B57" s="672"/>
      <c r="C57" s="671"/>
      <c r="D57" s="428"/>
      <c r="E57" s="429"/>
      <c r="F57" s="1042"/>
      <c r="G57" s="1783"/>
      <c r="H57" s="635"/>
      <c r="I57" s="102"/>
      <c r="J57" s="1788"/>
      <c r="K57" s="1790"/>
      <c r="L57" s="1792"/>
      <c r="M57" s="1327"/>
      <c r="N57" s="1326"/>
      <c r="O57" s="1327"/>
      <c r="P57" s="1045"/>
      <c r="Q57" s="189"/>
      <c r="R57" s="636"/>
      <c r="S57" s="594"/>
      <c r="T57" s="594"/>
      <c r="U57" s="1333"/>
      <c r="V57" s="102"/>
      <c r="W57" s="1338">
        <f t="shared" si="1"/>
        <v>0</v>
      </c>
      <c r="X57" s="1358"/>
      <c r="Y57" s="102"/>
      <c r="Z57" s="1343">
        <f t="shared" si="2"/>
        <v>0</v>
      </c>
      <c r="AA57" s="1358"/>
      <c r="AB57" s="102"/>
      <c r="AC57" s="1348">
        <f t="shared" si="3"/>
        <v>0</v>
      </c>
      <c r="AD57" s="637">
        <f t="shared" si="4"/>
        <v>0</v>
      </c>
      <c r="AE57" s="442"/>
      <c r="AF57" s="185"/>
      <c r="AG57" s="1353"/>
      <c r="AH57" s="102"/>
      <c r="AI57" s="1348">
        <f t="shared" si="5"/>
        <v>0</v>
      </c>
    </row>
    <row r="58" spans="2:35">
      <c r="B58" s="672"/>
      <c r="C58" s="1782"/>
      <c r="D58" s="428"/>
      <c r="E58" s="429"/>
      <c r="F58" s="1042"/>
      <c r="G58" s="1783"/>
      <c r="H58" s="635"/>
      <c r="I58" s="102"/>
      <c r="J58" s="1788"/>
      <c r="K58" s="188"/>
      <c r="L58" s="1792"/>
      <c r="M58" s="1327"/>
      <c r="N58" s="1326"/>
      <c r="O58" s="1327"/>
      <c r="P58" s="1045"/>
      <c r="Q58" s="189"/>
      <c r="R58" s="636"/>
      <c r="S58" s="594"/>
      <c r="T58" s="594"/>
      <c r="U58" s="1333"/>
      <c r="V58" s="102"/>
      <c r="W58" s="1338">
        <f t="shared" si="1"/>
        <v>0</v>
      </c>
      <c r="X58" s="1358"/>
      <c r="Y58" s="102"/>
      <c r="Z58" s="1343">
        <f t="shared" si="2"/>
        <v>0</v>
      </c>
      <c r="AA58" s="1358"/>
      <c r="AB58" s="102"/>
      <c r="AC58" s="1348">
        <f t="shared" si="3"/>
        <v>0</v>
      </c>
      <c r="AD58" s="637">
        <f t="shared" si="4"/>
        <v>0</v>
      </c>
      <c r="AE58" s="442"/>
      <c r="AF58" s="185"/>
      <c r="AG58" s="1353"/>
      <c r="AH58" s="102"/>
      <c r="AI58" s="1348">
        <f t="shared" si="5"/>
        <v>0</v>
      </c>
    </row>
    <row r="59" spans="2:35">
      <c r="B59" s="672"/>
      <c r="C59" s="671"/>
      <c r="D59" s="428"/>
      <c r="E59" s="429"/>
      <c r="F59" s="1042"/>
      <c r="G59" s="186"/>
      <c r="H59" s="635"/>
      <c r="I59" s="102"/>
      <c r="J59" s="102"/>
      <c r="K59" s="188"/>
      <c r="L59" s="187"/>
      <c r="M59" s="1327"/>
      <c r="N59" s="1326"/>
      <c r="O59" s="1327"/>
      <c r="P59" s="1045"/>
      <c r="Q59" s="189"/>
      <c r="R59" s="636"/>
      <c r="S59" s="594"/>
      <c r="T59" s="594"/>
      <c r="U59" s="1333"/>
      <c r="V59" s="102"/>
      <c r="W59" s="1338"/>
      <c r="X59" s="1358"/>
      <c r="Y59" s="102"/>
      <c r="Z59" s="1343"/>
      <c r="AA59" s="1358"/>
      <c r="AB59" s="102"/>
      <c r="AC59" s="1348"/>
      <c r="AD59" s="637"/>
      <c r="AE59" s="442"/>
      <c r="AF59" s="185"/>
      <c r="AG59" s="1353"/>
      <c r="AH59" s="102"/>
      <c r="AI59" s="1348"/>
    </row>
    <row r="60" spans="2:35">
      <c r="B60" s="672"/>
      <c r="C60" s="671"/>
      <c r="D60" s="428"/>
      <c r="E60" s="429"/>
      <c r="F60" s="1042"/>
      <c r="G60" s="186"/>
      <c r="H60" s="635"/>
      <c r="I60" s="102"/>
      <c r="J60" s="102"/>
      <c r="K60" s="188"/>
      <c r="L60" s="187"/>
      <c r="M60" s="1327"/>
      <c r="N60" s="1326"/>
      <c r="O60" s="1327"/>
      <c r="P60" s="1045"/>
      <c r="Q60" s="189"/>
      <c r="R60" s="636"/>
      <c r="S60" s="594"/>
      <c r="T60" s="594"/>
      <c r="U60" s="1333"/>
      <c r="V60" s="102"/>
      <c r="W60" s="1338"/>
      <c r="X60" s="1358"/>
      <c r="Y60" s="102"/>
      <c r="Z60" s="1343"/>
      <c r="AA60" s="1358"/>
      <c r="AB60" s="102"/>
      <c r="AC60" s="1348"/>
      <c r="AD60" s="637"/>
      <c r="AE60" s="442"/>
      <c r="AF60" s="185"/>
      <c r="AG60" s="1353"/>
      <c r="AH60" s="102"/>
      <c r="AI60" s="1348"/>
    </row>
    <row r="61" spans="2:35" ht="12.75" customHeight="1">
      <c r="E61" s="101"/>
      <c r="J61" s="58"/>
      <c r="K61" s="58"/>
      <c r="L61" s="58"/>
      <c r="R61" s="1798"/>
    </row>
    <row r="62" spans="2:35" ht="13.5" customHeight="1">
      <c r="B62" s="114"/>
      <c r="M62" s="1328"/>
      <c r="N62" s="1328"/>
      <c r="O62" s="1328"/>
      <c r="T62" s="9"/>
      <c r="U62" s="1328"/>
      <c r="V62" s="9"/>
      <c r="W62" s="385"/>
      <c r="X62" s="1328"/>
      <c r="Y62" s="9"/>
      <c r="Z62" s="474"/>
      <c r="AA62" s="1328"/>
      <c r="AB62" s="48"/>
      <c r="AC62" s="474"/>
      <c r="AD62" s="385"/>
      <c r="AE62" s="9"/>
      <c r="AF62" s="9"/>
      <c r="AG62" s="1328"/>
      <c r="AH62" s="9"/>
      <c r="AI62" s="385"/>
    </row>
    <row r="63" spans="2:35" ht="15">
      <c r="B63" s="183"/>
      <c r="M63" s="47"/>
      <c r="S63" s="2"/>
      <c r="T63" s="2"/>
      <c r="W63" s="386"/>
      <c r="AE63" s="103"/>
    </row>
    <row r="64" spans="2:35" ht="15">
      <c r="B64" s="183"/>
      <c r="C64" s="2"/>
    </row>
    <row r="65" spans="3:3">
      <c r="C65" s="2"/>
    </row>
    <row r="66" spans="3:3">
      <c r="C66" s="2"/>
    </row>
    <row r="67" spans="3:3">
      <c r="C67" s="2"/>
    </row>
  </sheetData>
  <mergeCells count="7">
    <mergeCell ref="A1:AI1"/>
    <mergeCell ref="Z5:Z6"/>
    <mergeCell ref="AA5:AA6"/>
    <mergeCell ref="O9:P9"/>
    <mergeCell ref="C9:E9"/>
    <mergeCell ref="H9:K9"/>
    <mergeCell ref="M9:N9"/>
  </mergeCells>
  <phoneticPr fontId="0" type="noConversion"/>
  <conditionalFormatting sqref="M11:P35 M37:P60 N36 P36">
    <cfRule type="expression" dxfId="11" priority="3" stopIfTrue="1">
      <formula>$B11=$A$4</formula>
    </cfRule>
  </conditionalFormatting>
  <conditionalFormatting sqref="M36">
    <cfRule type="expression" dxfId="10" priority="2" stopIfTrue="1">
      <formula>$B36=$A$4</formula>
    </cfRule>
  </conditionalFormatting>
  <conditionalFormatting sqref="O36">
    <cfRule type="expression" dxfId="9" priority="1" stopIfTrue="1">
      <formula>$B36=$A$4</formula>
    </cfRule>
  </conditionalFormatting>
  <dataValidations count="2">
    <dataValidation type="list" allowBlank="1" showInputMessage="1" showErrorMessage="1" sqref="B11:B60">
      <formula1>"M,C,S"</formula1>
    </dataValidation>
    <dataValidation type="whole" operator="greaterThan" allowBlank="1" showInputMessage="1" showErrorMessage="1" sqref="F11:F60">
      <formula1>0</formula1>
    </dataValidation>
  </dataValidations>
  <pageMargins left="0.15748031496062992" right="0.15748031496062992" top="0.23622047244094491" bottom="0.27559055118110237" header="0.23622047244094491" footer="0.27559055118110237"/>
  <pageSetup paperSize="9" scale="30" fitToHeight="4" orientation="landscape" r:id="rId1"/>
  <headerFooter alignWithMargins="0">
    <oddFooter>&amp;RPage &amp;P</oddFooter>
  </headerFooter>
  <ignoredErrors>
    <ignoredError sqref="N10:O10" formula="1"/>
  </ignoredErrors>
  <extLst>
    <ext xmlns:x14="http://schemas.microsoft.com/office/spreadsheetml/2009/9/main" uri="{CCE6A557-97BC-4b89-ADB6-D9C93CAAB3DF}">
      <x14:dataValidations xmlns:xm="http://schemas.microsoft.com/office/excel/2006/main" count="1">
        <x14:dataValidation type="list" showInputMessage="1" showErrorMessage="1">
          <x14:formula1>
            <xm:f>'Sheet 0'!$D$22:$D$31</xm:f>
          </x14:formula1>
          <xm:sqref>I14:I60 AH14 Y14:Y60 AB14:AB60 AH16:AH60 V14:V60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3_Process">
    <pageSetUpPr fitToPage="1"/>
  </sheetPr>
  <dimension ref="A1:HK133"/>
  <sheetViews>
    <sheetView showGridLines="0" topLeftCell="A17" zoomScale="70" zoomScaleNormal="85" workbookViewId="0">
      <selection activeCell="F1" sqref="F1"/>
    </sheetView>
  </sheetViews>
  <sheetFormatPr defaultColWidth="12" defaultRowHeight="13.2"/>
  <cols>
    <col min="1" max="1" width="1.77734375" style="2" customWidth="1"/>
    <col min="2" max="2" width="9.6640625" style="465" customWidth="1"/>
    <col min="3" max="3" width="45" style="819" customWidth="1"/>
    <col min="4" max="4" width="30.44140625" style="840" customWidth="1"/>
    <col min="5" max="73" width="28" style="109" customWidth="1"/>
    <col min="74" max="155" width="28" style="391" customWidth="1"/>
    <col min="156" max="156" width="12" style="483"/>
    <col min="157" max="157" width="12.77734375" style="2" customWidth="1"/>
    <col min="158" max="158" width="7.77734375" style="2" customWidth="1"/>
    <col min="159" max="159" width="7.33203125" style="2" customWidth="1"/>
    <col min="160" max="160" width="5.6640625" style="2" customWidth="1"/>
    <col min="161" max="161" width="9.109375" style="2" customWidth="1"/>
    <col min="162" max="162" width="25.6640625" style="2" customWidth="1"/>
    <col min="163" max="164" width="8" style="2" customWidth="1"/>
    <col min="165" max="166" width="7.77734375" style="2" customWidth="1"/>
    <col min="167" max="167" width="3.109375" style="2" customWidth="1"/>
    <col min="168" max="168" width="7.6640625" style="2" customWidth="1"/>
    <col min="169" max="169" width="7.77734375" style="2" customWidth="1"/>
    <col min="170" max="170" width="8.33203125" style="2" customWidth="1"/>
    <col min="171" max="171" width="8.77734375" style="2" customWidth="1"/>
    <col min="172" max="174" width="8" style="2" customWidth="1"/>
    <col min="175" max="175" width="8.77734375" style="2" customWidth="1"/>
    <col min="176" max="177" width="8" style="2" customWidth="1"/>
    <col min="178" max="178" width="7.77734375" style="2" customWidth="1"/>
    <col min="179" max="179" width="5.77734375" style="2" customWidth="1"/>
    <col min="180" max="180" width="10.44140625" style="2" customWidth="1"/>
    <col min="181" max="182" width="7.33203125" style="2" customWidth="1"/>
    <col min="183" max="183" width="7.77734375" style="2" customWidth="1"/>
    <col min="184" max="184" width="10.77734375" style="2" customWidth="1"/>
    <col min="185" max="185" width="7.6640625" style="2" customWidth="1"/>
    <col min="186" max="186" width="6.77734375" style="2" customWidth="1"/>
    <col min="187" max="187" width="6.44140625" style="2" customWidth="1"/>
    <col min="188" max="188" width="8.77734375" style="2" customWidth="1"/>
    <col min="189" max="189" width="7.6640625" style="2" customWidth="1"/>
    <col min="190" max="190" width="12.109375" style="2" customWidth="1"/>
    <col min="191" max="191" width="1.77734375" style="2" customWidth="1"/>
    <col min="192" max="192" width="16" style="2" customWidth="1"/>
    <col min="193" max="193" width="9.33203125" style="2" customWidth="1"/>
    <col min="194" max="194" width="8" style="2" customWidth="1"/>
    <col min="195" max="195" width="14.6640625" style="2" customWidth="1"/>
    <col min="196" max="196" width="9.44140625" style="2" customWidth="1"/>
    <col min="197" max="197" width="2.109375" style="2" customWidth="1"/>
    <col min="198" max="198" width="8.33203125" style="2" customWidth="1"/>
    <col min="199" max="199" width="7.109375" style="2" customWidth="1"/>
    <col min="200" max="201" width="9.33203125" style="2" customWidth="1"/>
    <col min="202" max="202" width="9.109375" style="2" customWidth="1"/>
    <col min="203" max="203" width="7.109375" style="2" customWidth="1"/>
    <col min="204" max="204" width="2.44140625" style="2" customWidth="1"/>
    <col min="205" max="16384" width="12" style="2"/>
  </cols>
  <sheetData>
    <row r="1" spans="1:219" s="10" customFormat="1" ht="18" customHeight="1">
      <c r="B1" s="387"/>
      <c r="C1" s="779" t="str">
        <f>Dictionary!$D$195</f>
        <v>ТАБЛИЦА N°3 : ОПИСАНИЕ ПРОИЗВОДСТВЕННОГО ПРОЦЕССА (Добавленная стоимость)</v>
      </c>
      <c r="D1" s="780"/>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555"/>
      <c r="BB1" s="555"/>
      <c r="BC1" s="555"/>
      <c r="BD1" s="555"/>
      <c r="BE1" s="555"/>
      <c r="BF1" s="555"/>
      <c r="BG1" s="555"/>
      <c r="BH1" s="555"/>
      <c r="BI1" s="555"/>
      <c r="BJ1" s="555"/>
      <c r="BK1" s="555"/>
      <c r="BL1" s="555"/>
      <c r="BM1" s="555"/>
      <c r="BN1" s="555"/>
      <c r="BO1" s="555"/>
      <c r="BP1" s="555"/>
      <c r="BQ1" s="555"/>
      <c r="BR1" s="555"/>
      <c r="BS1" s="555"/>
      <c r="BT1" s="555"/>
      <c r="BU1" s="555"/>
      <c r="BV1" s="555"/>
      <c r="BW1" s="555"/>
      <c r="BX1" s="555"/>
      <c r="BY1" s="555"/>
      <c r="BZ1" s="555"/>
      <c r="CA1" s="555"/>
      <c r="CB1" s="555"/>
      <c r="CC1" s="555"/>
      <c r="CD1" s="555"/>
      <c r="CE1" s="555"/>
      <c r="CF1" s="555"/>
      <c r="CG1" s="555"/>
      <c r="CH1" s="555"/>
      <c r="CI1" s="555"/>
      <c r="CJ1" s="555"/>
      <c r="CK1" s="555"/>
      <c r="CL1" s="555"/>
      <c r="CM1" s="555"/>
      <c r="CN1" s="555"/>
      <c r="CO1" s="555"/>
      <c r="CP1" s="555"/>
      <c r="CQ1" s="555"/>
      <c r="CR1" s="555"/>
      <c r="CS1" s="555"/>
      <c r="CT1" s="555"/>
      <c r="CU1" s="555"/>
      <c r="CV1" s="555"/>
      <c r="CW1" s="555"/>
      <c r="CX1" s="555"/>
      <c r="CY1" s="555"/>
      <c r="CZ1" s="555"/>
      <c r="DA1" s="555"/>
      <c r="DB1" s="555"/>
      <c r="DC1" s="555"/>
      <c r="DD1" s="555"/>
      <c r="DE1" s="555"/>
      <c r="DF1" s="555"/>
      <c r="DG1" s="555"/>
      <c r="DH1" s="555"/>
      <c r="DI1" s="555"/>
      <c r="DJ1" s="555"/>
      <c r="DK1" s="555"/>
      <c r="DL1" s="555"/>
      <c r="DM1" s="555"/>
      <c r="DN1" s="555"/>
      <c r="DO1" s="555"/>
      <c r="DP1" s="555"/>
      <c r="DQ1" s="555"/>
      <c r="DR1" s="555"/>
      <c r="DS1" s="555"/>
      <c r="DT1" s="555"/>
      <c r="DU1" s="555"/>
      <c r="DV1" s="555"/>
      <c r="DW1" s="555"/>
      <c r="DX1" s="555"/>
      <c r="DY1" s="555"/>
      <c r="DZ1" s="555"/>
      <c r="EA1" s="555"/>
      <c r="EB1" s="555"/>
      <c r="EC1" s="555"/>
      <c r="ED1" s="555"/>
      <c r="EE1" s="555"/>
      <c r="EF1" s="555"/>
      <c r="EG1" s="555"/>
      <c r="EH1" s="555"/>
      <c r="EI1" s="555"/>
      <c r="EJ1" s="555"/>
      <c r="EK1" s="555"/>
      <c r="EL1" s="555"/>
      <c r="EM1" s="555"/>
      <c r="EN1" s="555"/>
      <c r="EO1" s="555"/>
      <c r="EP1" s="555"/>
      <c r="EQ1" s="555"/>
      <c r="ER1" s="555"/>
      <c r="ES1" s="555"/>
      <c r="ET1" s="555"/>
      <c r="EU1" s="555"/>
      <c r="EV1" s="555"/>
      <c r="EW1" s="555"/>
      <c r="EX1" s="555"/>
      <c r="EY1" s="555"/>
    </row>
    <row r="2" spans="1:219" ht="13.8" thickBot="1">
      <c r="B2" s="386"/>
      <c r="C2" s="781"/>
      <c r="D2" s="782"/>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109"/>
      <c r="EX2" s="109"/>
      <c r="EY2" s="109"/>
      <c r="FW2" s="7"/>
      <c r="GO2" s="7"/>
      <c r="GV2" s="7"/>
    </row>
    <row r="3" spans="1:219" s="783" customFormat="1" ht="13.8" thickBot="1">
      <c r="A3" s="11"/>
      <c r="B3" s="784"/>
      <c r="C3" s="785" t="str">
        <f>Dictionary!$D$196</f>
        <v>Номер операции</v>
      </c>
      <c r="D3" s="1111" t="str">
        <f>Dictionary!$D$266</f>
        <v xml:space="preserve">Итог </v>
      </c>
      <c r="E3" s="1197" t="str">
        <f>Dictionary!$D$1231</f>
        <v>Example</v>
      </c>
      <c r="F3" s="1026">
        <v>1</v>
      </c>
      <c r="G3" s="786">
        <f t="shared" ref="G3:BV3" si="0">F3+1</f>
        <v>2</v>
      </c>
      <c r="H3" s="786">
        <f t="shared" si="0"/>
        <v>3</v>
      </c>
      <c r="I3" s="786">
        <f t="shared" si="0"/>
        <v>4</v>
      </c>
      <c r="J3" s="786">
        <f t="shared" si="0"/>
        <v>5</v>
      </c>
      <c r="K3" s="786">
        <f t="shared" si="0"/>
        <v>6</v>
      </c>
      <c r="L3" s="786">
        <f t="shared" si="0"/>
        <v>7</v>
      </c>
      <c r="M3" s="786">
        <f t="shared" si="0"/>
        <v>8</v>
      </c>
      <c r="N3" s="786">
        <f t="shared" si="0"/>
        <v>9</v>
      </c>
      <c r="O3" s="786">
        <f t="shared" si="0"/>
        <v>10</v>
      </c>
      <c r="P3" s="786">
        <f t="shared" si="0"/>
        <v>11</v>
      </c>
      <c r="Q3" s="786">
        <f t="shared" si="0"/>
        <v>12</v>
      </c>
      <c r="R3" s="786">
        <f t="shared" si="0"/>
        <v>13</v>
      </c>
      <c r="S3" s="786">
        <f t="shared" si="0"/>
        <v>14</v>
      </c>
      <c r="T3" s="786">
        <f t="shared" si="0"/>
        <v>15</v>
      </c>
      <c r="U3" s="786">
        <f t="shared" si="0"/>
        <v>16</v>
      </c>
      <c r="V3" s="786">
        <f t="shared" si="0"/>
        <v>17</v>
      </c>
      <c r="W3" s="786">
        <f t="shared" si="0"/>
        <v>18</v>
      </c>
      <c r="X3" s="786">
        <f t="shared" si="0"/>
        <v>19</v>
      </c>
      <c r="Y3" s="786">
        <f t="shared" si="0"/>
        <v>20</v>
      </c>
      <c r="Z3" s="786">
        <f t="shared" si="0"/>
        <v>21</v>
      </c>
      <c r="AA3" s="786">
        <f t="shared" si="0"/>
        <v>22</v>
      </c>
      <c r="AB3" s="786">
        <f t="shared" si="0"/>
        <v>23</v>
      </c>
      <c r="AC3" s="786">
        <f t="shared" si="0"/>
        <v>24</v>
      </c>
      <c r="AD3" s="786">
        <f t="shared" si="0"/>
        <v>25</v>
      </c>
      <c r="AE3" s="786">
        <f t="shared" si="0"/>
        <v>26</v>
      </c>
      <c r="AF3" s="786">
        <f t="shared" si="0"/>
        <v>27</v>
      </c>
      <c r="AG3" s="786">
        <f t="shared" si="0"/>
        <v>28</v>
      </c>
      <c r="AH3" s="786">
        <f t="shared" si="0"/>
        <v>29</v>
      </c>
      <c r="AI3" s="786">
        <f t="shared" si="0"/>
        <v>30</v>
      </c>
      <c r="AJ3" s="786">
        <f t="shared" si="0"/>
        <v>31</v>
      </c>
      <c r="AK3" s="786">
        <f t="shared" si="0"/>
        <v>32</v>
      </c>
      <c r="AL3" s="786">
        <f t="shared" si="0"/>
        <v>33</v>
      </c>
      <c r="AM3" s="786">
        <f t="shared" si="0"/>
        <v>34</v>
      </c>
      <c r="AN3" s="786">
        <f t="shared" si="0"/>
        <v>35</v>
      </c>
      <c r="AO3" s="786">
        <f t="shared" si="0"/>
        <v>36</v>
      </c>
      <c r="AP3" s="786">
        <f t="shared" si="0"/>
        <v>37</v>
      </c>
      <c r="AQ3" s="786">
        <f t="shared" si="0"/>
        <v>38</v>
      </c>
      <c r="AR3" s="786">
        <f t="shared" si="0"/>
        <v>39</v>
      </c>
      <c r="AS3" s="786">
        <f t="shared" si="0"/>
        <v>40</v>
      </c>
      <c r="AT3" s="786">
        <f t="shared" ref="AT3:BN3" si="1">AS3+1</f>
        <v>41</v>
      </c>
      <c r="AU3" s="786">
        <f t="shared" si="1"/>
        <v>42</v>
      </c>
      <c r="AV3" s="786">
        <f t="shared" si="1"/>
        <v>43</v>
      </c>
      <c r="AW3" s="786">
        <f t="shared" si="1"/>
        <v>44</v>
      </c>
      <c r="AX3" s="786">
        <f t="shared" si="1"/>
        <v>45</v>
      </c>
      <c r="AY3" s="786">
        <f t="shared" si="1"/>
        <v>46</v>
      </c>
      <c r="AZ3" s="786">
        <f t="shared" si="1"/>
        <v>47</v>
      </c>
      <c r="BA3" s="786">
        <f t="shared" si="1"/>
        <v>48</v>
      </c>
      <c r="BB3" s="786">
        <f t="shared" si="1"/>
        <v>49</v>
      </c>
      <c r="BC3" s="786">
        <f t="shared" si="1"/>
        <v>50</v>
      </c>
      <c r="BD3" s="786">
        <f t="shared" si="1"/>
        <v>51</v>
      </c>
      <c r="BE3" s="786">
        <f t="shared" si="1"/>
        <v>52</v>
      </c>
      <c r="BF3" s="786">
        <f t="shared" si="1"/>
        <v>53</v>
      </c>
      <c r="BG3" s="786">
        <f t="shared" si="1"/>
        <v>54</v>
      </c>
      <c r="BH3" s="786">
        <f t="shared" si="1"/>
        <v>55</v>
      </c>
      <c r="BI3" s="786">
        <f t="shared" si="1"/>
        <v>56</v>
      </c>
      <c r="BJ3" s="786">
        <f t="shared" si="1"/>
        <v>57</v>
      </c>
      <c r="BK3" s="786">
        <f t="shared" si="1"/>
        <v>58</v>
      </c>
      <c r="BL3" s="786">
        <f t="shared" si="1"/>
        <v>59</v>
      </c>
      <c r="BM3" s="786">
        <f t="shared" si="1"/>
        <v>60</v>
      </c>
      <c r="BN3" s="786">
        <f t="shared" si="1"/>
        <v>61</v>
      </c>
      <c r="BO3" s="786">
        <f>BN3+1</f>
        <v>62</v>
      </c>
      <c r="BP3" s="786">
        <f t="shared" si="0"/>
        <v>63</v>
      </c>
      <c r="BQ3" s="786">
        <f t="shared" si="0"/>
        <v>64</v>
      </c>
      <c r="BR3" s="786">
        <f t="shared" si="0"/>
        <v>65</v>
      </c>
      <c r="BS3" s="786">
        <f>BR3+1</f>
        <v>66</v>
      </c>
      <c r="BT3" s="786">
        <f t="shared" si="0"/>
        <v>67</v>
      </c>
      <c r="BU3" s="786">
        <f t="shared" si="0"/>
        <v>68</v>
      </c>
      <c r="BV3" s="786">
        <f t="shared" si="0"/>
        <v>69</v>
      </c>
      <c r="BW3" s="786">
        <f t="shared" ref="BW3" si="2">BV3+1</f>
        <v>70</v>
      </c>
      <c r="BX3" s="786">
        <f t="shared" ref="BX3" si="3">BW3+1</f>
        <v>71</v>
      </c>
      <c r="BY3" s="786">
        <f t="shared" ref="BY3" si="4">BX3+1</f>
        <v>72</v>
      </c>
      <c r="BZ3" s="786">
        <f t="shared" ref="BZ3" si="5">BY3+1</f>
        <v>73</v>
      </c>
      <c r="CA3" s="786">
        <f t="shared" ref="CA3" si="6">BZ3+1</f>
        <v>74</v>
      </c>
      <c r="CB3" s="786">
        <f t="shared" ref="CB3" si="7">CA3+1</f>
        <v>75</v>
      </c>
      <c r="CC3" s="786">
        <f t="shared" ref="CC3" si="8">CB3+1</f>
        <v>76</v>
      </c>
      <c r="CD3" s="786">
        <f t="shared" ref="CD3" si="9">CC3+1</f>
        <v>77</v>
      </c>
      <c r="CE3" s="786">
        <f t="shared" ref="CE3" si="10">CD3+1</f>
        <v>78</v>
      </c>
      <c r="CF3" s="786">
        <f t="shared" ref="CF3" si="11">CE3+1</f>
        <v>79</v>
      </c>
      <c r="CG3" s="786">
        <f t="shared" ref="CG3" si="12">CF3+1</f>
        <v>80</v>
      </c>
      <c r="CH3" s="786">
        <f t="shared" ref="CH3" si="13">CG3+1</f>
        <v>81</v>
      </c>
      <c r="CI3" s="786">
        <f t="shared" ref="CI3" si="14">CH3+1</f>
        <v>82</v>
      </c>
      <c r="CJ3" s="786">
        <f t="shared" ref="CJ3" si="15">CI3+1</f>
        <v>83</v>
      </c>
      <c r="CK3" s="786">
        <f t="shared" ref="CK3" si="16">CJ3+1</f>
        <v>84</v>
      </c>
      <c r="CL3" s="786">
        <f t="shared" ref="CL3" si="17">CK3+1</f>
        <v>85</v>
      </c>
      <c r="CM3" s="786">
        <f t="shared" ref="CM3" si="18">CL3+1</f>
        <v>86</v>
      </c>
      <c r="CN3" s="786">
        <f t="shared" ref="CN3" si="19">CM3+1</f>
        <v>87</v>
      </c>
      <c r="CO3" s="786">
        <f t="shared" ref="CO3" si="20">CN3+1</f>
        <v>88</v>
      </c>
      <c r="CP3" s="786">
        <f t="shared" ref="CP3" si="21">CO3+1</f>
        <v>89</v>
      </c>
      <c r="CQ3" s="786">
        <f t="shared" ref="CQ3" si="22">CP3+1</f>
        <v>90</v>
      </c>
      <c r="CR3" s="786">
        <f t="shared" ref="CR3" si="23">CQ3+1</f>
        <v>91</v>
      </c>
      <c r="CS3" s="786">
        <f t="shared" ref="CS3" si="24">CR3+1</f>
        <v>92</v>
      </c>
      <c r="CT3" s="786">
        <f t="shared" ref="CT3" si="25">CS3+1</f>
        <v>93</v>
      </c>
      <c r="CU3" s="786">
        <f t="shared" ref="CU3" si="26">CT3+1</f>
        <v>94</v>
      </c>
      <c r="CV3" s="786">
        <f t="shared" ref="CV3" si="27">CU3+1</f>
        <v>95</v>
      </c>
      <c r="CW3" s="786">
        <f t="shared" ref="CW3" si="28">CV3+1</f>
        <v>96</v>
      </c>
      <c r="CX3" s="786">
        <f t="shared" ref="CX3" si="29">CW3+1</f>
        <v>97</v>
      </c>
      <c r="CY3" s="786">
        <f t="shared" ref="CY3" si="30">CX3+1</f>
        <v>98</v>
      </c>
      <c r="CZ3" s="786">
        <f t="shared" ref="CZ3" si="31">CY3+1</f>
        <v>99</v>
      </c>
      <c r="DA3" s="786">
        <f t="shared" ref="DA3" si="32">CZ3+1</f>
        <v>100</v>
      </c>
      <c r="DB3" s="786">
        <f t="shared" ref="DB3" si="33">DA3+1</f>
        <v>101</v>
      </c>
      <c r="DC3" s="786">
        <f t="shared" ref="DC3" si="34">DB3+1</f>
        <v>102</v>
      </c>
      <c r="DD3" s="786">
        <f t="shared" ref="DD3" si="35">DC3+1</f>
        <v>103</v>
      </c>
      <c r="DE3" s="786">
        <f t="shared" ref="DE3" si="36">DD3+1</f>
        <v>104</v>
      </c>
      <c r="DF3" s="786">
        <f t="shared" ref="DF3" si="37">DE3+1</f>
        <v>105</v>
      </c>
      <c r="DG3" s="786">
        <f t="shared" ref="DG3" si="38">DF3+1</f>
        <v>106</v>
      </c>
      <c r="DH3" s="786">
        <f t="shared" ref="DH3" si="39">DG3+1</f>
        <v>107</v>
      </c>
      <c r="DI3" s="786">
        <f t="shared" ref="DI3" si="40">DH3+1</f>
        <v>108</v>
      </c>
      <c r="DJ3" s="786">
        <f t="shared" ref="DJ3" si="41">DI3+1</f>
        <v>109</v>
      </c>
      <c r="DK3" s="786">
        <f t="shared" ref="DK3" si="42">DJ3+1</f>
        <v>110</v>
      </c>
      <c r="DL3" s="786">
        <f t="shared" ref="DL3" si="43">DK3+1</f>
        <v>111</v>
      </c>
      <c r="DM3" s="786">
        <f t="shared" ref="DM3" si="44">DL3+1</f>
        <v>112</v>
      </c>
      <c r="DN3" s="786">
        <f t="shared" ref="DN3" si="45">DM3+1</f>
        <v>113</v>
      </c>
      <c r="DO3" s="786">
        <f t="shared" ref="DO3" si="46">DN3+1</f>
        <v>114</v>
      </c>
      <c r="DP3" s="786">
        <f t="shared" ref="DP3" si="47">DO3+1</f>
        <v>115</v>
      </c>
      <c r="DQ3" s="786">
        <f t="shared" ref="DQ3" si="48">DP3+1</f>
        <v>116</v>
      </c>
      <c r="DR3" s="786">
        <f t="shared" ref="DR3" si="49">DQ3+1</f>
        <v>117</v>
      </c>
      <c r="DS3" s="786">
        <f t="shared" ref="DS3" si="50">DR3+1</f>
        <v>118</v>
      </c>
      <c r="DT3" s="786">
        <f t="shared" ref="DT3" si="51">DS3+1</f>
        <v>119</v>
      </c>
      <c r="DU3" s="786">
        <f t="shared" ref="DU3" si="52">DT3+1</f>
        <v>120</v>
      </c>
      <c r="DV3" s="786">
        <f t="shared" ref="DV3" si="53">DU3+1</f>
        <v>121</v>
      </c>
      <c r="DW3" s="786">
        <f t="shared" ref="DW3" si="54">DV3+1</f>
        <v>122</v>
      </c>
      <c r="DX3" s="786">
        <f t="shared" ref="DX3" si="55">DW3+1</f>
        <v>123</v>
      </c>
      <c r="DY3" s="786">
        <f t="shared" ref="DY3" si="56">DX3+1</f>
        <v>124</v>
      </c>
      <c r="DZ3" s="786">
        <f t="shared" ref="DZ3" si="57">DY3+1</f>
        <v>125</v>
      </c>
      <c r="EA3" s="786">
        <f t="shared" ref="EA3" si="58">DZ3+1</f>
        <v>126</v>
      </c>
      <c r="EB3" s="786">
        <f t="shared" ref="EB3" si="59">EA3+1</f>
        <v>127</v>
      </c>
      <c r="EC3" s="786">
        <f t="shared" ref="EC3" si="60">EB3+1</f>
        <v>128</v>
      </c>
      <c r="ED3" s="786">
        <f t="shared" ref="ED3" si="61">EC3+1</f>
        <v>129</v>
      </c>
      <c r="EE3" s="786">
        <f t="shared" ref="EE3" si="62">ED3+1</f>
        <v>130</v>
      </c>
      <c r="EF3" s="786">
        <f t="shared" ref="EF3" si="63">EE3+1</f>
        <v>131</v>
      </c>
      <c r="EG3" s="786">
        <f t="shared" ref="EG3" si="64">EF3+1</f>
        <v>132</v>
      </c>
      <c r="EH3" s="786">
        <f t="shared" ref="EH3" si="65">EG3+1</f>
        <v>133</v>
      </c>
      <c r="EI3" s="786">
        <f t="shared" ref="EI3" si="66">EH3+1</f>
        <v>134</v>
      </c>
      <c r="EJ3" s="786">
        <f t="shared" ref="EJ3" si="67">EI3+1</f>
        <v>135</v>
      </c>
      <c r="EK3" s="786">
        <f t="shared" ref="EK3" si="68">EJ3+1</f>
        <v>136</v>
      </c>
      <c r="EL3" s="786">
        <f t="shared" ref="EL3" si="69">EK3+1</f>
        <v>137</v>
      </c>
      <c r="EM3" s="786">
        <f t="shared" ref="EM3" si="70">EL3+1</f>
        <v>138</v>
      </c>
      <c r="EN3" s="786">
        <f t="shared" ref="EN3" si="71">EM3+1</f>
        <v>139</v>
      </c>
      <c r="EO3" s="786">
        <f t="shared" ref="EO3" si="72">EN3+1</f>
        <v>140</v>
      </c>
      <c r="EP3" s="786">
        <f t="shared" ref="EP3" si="73">EO3+1</f>
        <v>141</v>
      </c>
      <c r="EQ3" s="786">
        <f t="shared" ref="EQ3" si="74">EP3+1</f>
        <v>142</v>
      </c>
      <c r="ER3" s="786">
        <f t="shared" ref="ER3" si="75">EQ3+1</f>
        <v>143</v>
      </c>
      <c r="ES3" s="786">
        <f t="shared" ref="ES3" si="76">ER3+1</f>
        <v>144</v>
      </c>
      <c r="ET3" s="786">
        <f t="shared" ref="ET3" si="77">ES3+1</f>
        <v>145</v>
      </c>
      <c r="EU3" s="786">
        <f t="shared" ref="EU3" si="78">ET3+1</f>
        <v>146</v>
      </c>
      <c r="EV3" s="786">
        <f t="shared" ref="EV3" si="79">EU3+1</f>
        <v>147</v>
      </c>
      <c r="EW3" s="786">
        <f t="shared" ref="EW3" si="80">EV3+1</f>
        <v>148</v>
      </c>
      <c r="EX3" s="786">
        <f t="shared" ref="EX3" si="81">EW3+1</f>
        <v>149</v>
      </c>
      <c r="EY3" s="786">
        <f t="shared" ref="EY3" si="82">EX3+1</f>
        <v>150</v>
      </c>
      <c r="EZ3" s="507"/>
      <c r="FA3" s="11"/>
      <c r="FB3" s="11"/>
      <c r="FC3" s="11"/>
      <c r="FD3" s="11"/>
      <c r="GV3" s="787"/>
    </row>
    <row r="4" spans="1:219" s="386" customFormat="1" ht="13.8" thickBot="1">
      <c r="A4" s="2"/>
      <c r="B4" s="788"/>
      <c r="C4" s="789" t="str">
        <f>Dictionary!$D$197</f>
        <v>Описание производственного поста</v>
      </c>
      <c r="D4" s="1101"/>
      <c r="E4" s="1198"/>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6"/>
      <c r="AP4" s="556"/>
      <c r="AQ4" s="556"/>
      <c r="AR4" s="556"/>
      <c r="AS4" s="556"/>
      <c r="AT4" s="556"/>
      <c r="AU4" s="556"/>
      <c r="AV4" s="556"/>
      <c r="AW4" s="556"/>
      <c r="AX4" s="556"/>
      <c r="AY4" s="556"/>
      <c r="AZ4" s="556"/>
      <c r="BA4" s="556"/>
      <c r="BB4" s="556"/>
      <c r="BC4" s="556"/>
      <c r="BD4" s="556"/>
      <c r="BE4" s="556"/>
      <c r="BF4" s="556"/>
      <c r="BG4" s="556"/>
      <c r="BH4" s="556"/>
      <c r="BI4" s="556"/>
      <c r="BJ4" s="556"/>
      <c r="BK4" s="556"/>
      <c r="BL4" s="556"/>
      <c r="BM4" s="556"/>
      <c r="BN4" s="556"/>
      <c r="BO4" s="556"/>
      <c r="BP4" s="556"/>
      <c r="BQ4" s="556"/>
      <c r="BR4" s="556"/>
      <c r="BS4" s="556"/>
      <c r="BT4" s="556"/>
      <c r="BU4" s="556"/>
      <c r="BV4" s="556"/>
      <c r="BW4" s="556"/>
      <c r="BX4" s="556"/>
      <c r="BY4" s="556"/>
      <c r="BZ4" s="556"/>
      <c r="CA4" s="556"/>
      <c r="CB4" s="556"/>
      <c r="CC4" s="556"/>
      <c r="CD4" s="556"/>
      <c r="CE4" s="556"/>
      <c r="CF4" s="556"/>
      <c r="CG4" s="556"/>
      <c r="CH4" s="556"/>
      <c r="CI4" s="556"/>
      <c r="CJ4" s="556"/>
      <c r="CK4" s="556"/>
      <c r="CL4" s="556"/>
      <c r="CM4" s="556"/>
      <c r="CN4" s="556"/>
      <c r="CO4" s="556"/>
      <c r="CP4" s="556"/>
      <c r="CQ4" s="556"/>
      <c r="CR4" s="556"/>
      <c r="CS4" s="556"/>
      <c r="CT4" s="556"/>
      <c r="CU4" s="556"/>
      <c r="CV4" s="556"/>
      <c r="CW4" s="556"/>
      <c r="CX4" s="556"/>
      <c r="CY4" s="556"/>
      <c r="CZ4" s="556"/>
      <c r="DA4" s="556"/>
      <c r="DB4" s="556"/>
      <c r="DC4" s="556"/>
      <c r="DD4" s="556"/>
      <c r="DE4" s="556"/>
      <c r="DF4" s="556"/>
      <c r="DG4" s="556"/>
      <c r="DH4" s="556"/>
      <c r="DI4" s="556"/>
      <c r="DJ4" s="556"/>
      <c r="DK4" s="556"/>
      <c r="DL4" s="556"/>
      <c r="DM4" s="556"/>
      <c r="DN4" s="556"/>
      <c r="DO4" s="556"/>
      <c r="DP4" s="556"/>
      <c r="DQ4" s="556"/>
      <c r="DR4" s="556"/>
      <c r="DS4" s="556"/>
      <c r="DT4" s="556"/>
      <c r="DU4" s="556"/>
      <c r="DV4" s="556"/>
      <c r="DW4" s="556"/>
      <c r="DX4" s="556"/>
      <c r="DY4" s="556"/>
      <c r="DZ4" s="556"/>
      <c r="EA4" s="556"/>
      <c r="EB4" s="556"/>
      <c r="EC4" s="556"/>
      <c r="ED4" s="556"/>
      <c r="EE4" s="556"/>
      <c r="EF4" s="556"/>
      <c r="EG4" s="556"/>
      <c r="EH4" s="556"/>
      <c r="EI4" s="556"/>
      <c r="EJ4" s="556"/>
      <c r="EK4" s="556"/>
      <c r="EL4" s="556"/>
      <c r="EM4" s="556"/>
      <c r="EN4" s="556"/>
      <c r="EO4" s="556"/>
      <c r="EP4" s="556"/>
      <c r="EQ4" s="556"/>
      <c r="ER4" s="556"/>
      <c r="ES4" s="556"/>
      <c r="ET4" s="556"/>
      <c r="EU4" s="556"/>
      <c r="EV4" s="556"/>
      <c r="EW4" s="556"/>
      <c r="EX4" s="556"/>
      <c r="EY4" s="556"/>
      <c r="EZ4" s="483"/>
      <c r="FA4" s="2"/>
      <c r="FB4" s="2"/>
      <c r="FC4" s="2"/>
      <c r="FD4" s="2"/>
      <c r="GV4" s="388"/>
    </row>
    <row r="5" spans="1:219">
      <c r="B5" s="790" t="s">
        <v>3248</v>
      </c>
      <c r="C5" s="791" t="str">
        <f>Dictionary!$D$198</f>
        <v>Коэфф. выполнения операции</v>
      </c>
      <c r="D5" s="1103"/>
      <c r="E5" s="1199">
        <v>1</v>
      </c>
      <c r="F5" s="1118"/>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c r="BG5" s="595"/>
      <c r="BH5" s="595"/>
      <c r="BI5" s="595"/>
      <c r="BJ5" s="595"/>
      <c r="BK5" s="595"/>
      <c r="BL5" s="595"/>
      <c r="BM5" s="595"/>
      <c r="BN5" s="595"/>
      <c r="BO5" s="595"/>
      <c r="BP5" s="595"/>
      <c r="BQ5" s="595"/>
      <c r="BR5" s="595"/>
      <c r="BS5" s="595"/>
      <c r="BT5" s="595"/>
      <c r="BU5" s="595"/>
      <c r="BV5" s="595"/>
      <c r="BW5" s="595"/>
      <c r="BX5" s="595"/>
      <c r="BY5" s="595"/>
      <c r="BZ5" s="595"/>
      <c r="CA5" s="595"/>
      <c r="CB5" s="595"/>
      <c r="CC5" s="595"/>
      <c r="CD5" s="595"/>
      <c r="CE5" s="595"/>
      <c r="CF5" s="595"/>
      <c r="CG5" s="595"/>
      <c r="CH5" s="595"/>
      <c r="CI5" s="595"/>
      <c r="CJ5" s="595"/>
      <c r="CK5" s="595"/>
      <c r="CL5" s="595"/>
      <c r="CM5" s="595"/>
      <c r="CN5" s="595"/>
      <c r="CO5" s="595"/>
      <c r="CP5" s="595"/>
      <c r="CQ5" s="595"/>
      <c r="CR5" s="595"/>
      <c r="CS5" s="595"/>
      <c r="CT5" s="595"/>
      <c r="CU5" s="595"/>
      <c r="CV5" s="595"/>
      <c r="CW5" s="595"/>
      <c r="CX5" s="595"/>
      <c r="CY5" s="595"/>
      <c r="CZ5" s="595"/>
      <c r="DA5" s="595"/>
      <c r="DB5" s="595"/>
      <c r="DC5" s="595"/>
      <c r="DD5" s="595"/>
      <c r="DE5" s="595"/>
      <c r="DF5" s="595"/>
      <c r="DG5" s="595"/>
      <c r="DH5" s="595"/>
      <c r="DI5" s="595"/>
      <c r="DJ5" s="595"/>
      <c r="DK5" s="595"/>
      <c r="DL5" s="595"/>
      <c r="DM5" s="595"/>
      <c r="DN5" s="595"/>
      <c r="DO5" s="595"/>
      <c r="DP5" s="595"/>
      <c r="DQ5" s="595"/>
      <c r="DR5" s="595"/>
      <c r="DS5" s="595"/>
      <c r="DT5" s="595"/>
      <c r="DU5" s="595"/>
      <c r="DV5" s="595"/>
      <c r="DW5" s="595"/>
      <c r="DX5" s="595"/>
      <c r="DY5" s="595"/>
      <c r="DZ5" s="595"/>
      <c r="EA5" s="595"/>
      <c r="EB5" s="595"/>
      <c r="EC5" s="595"/>
      <c r="ED5" s="595"/>
      <c r="EE5" s="595"/>
      <c r="EF5" s="595"/>
      <c r="EG5" s="595"/>
      <c r="EH5" s="595"/>
      <c r="EI5" s="595"/>
      <c r="EJ5" s="595"/>
      <c r="EK5" s="595"/>
      <c r="EL5" s="595"/>
      <c r="EM5" s="595"/>
      <c r="EN5" s="595"/>
      <c r="EO5" s="595"/>
      <c r="EP5" s="595"/>
      <c r="EQ5" s="595"/>
      <c r="ER5" s="595"/>
      <c r="ES5" s="595"/>
      <c r="ET5" s="595"/>
      <c r="EU5" s="595"/>
      <c r="EV5" s="595"/>
      <c r="EW5" s="595"/>
      <c r="EX5" s="595"/>
      <c r="EY5" s="595"/>
      <c r="GV5" s="7"/>
    </row>
    <row r="6" spans="1:219">
      <c r="B6" s="1855" t="s">
        <v>4543</v>
      </c>
      <c r="C6" s="791" t="str">
        <f>Dictionary!$D$199</f>
        <v>Название операции</v>
      </c>
      <c r="D6" s="1103"/>
      <c r="E6" s="1200" t="s">
        <v>824</v>
      </c>
      <c r="F6" s="1119"/>
      <c r="G6" s="596"/>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96"/>
      <c r="AH6" s="596"/>
      <c r="AI6" s="596"/>
      <c r="AJ6" s="596"/>
      <c r="AK6" s="596"/>
      <c r="AL6" s="596"/>
      <c r="AM6" s="596"/>
      <c r="AN6" s="596"/>
      <c r="AO6" s="596"/>
      <c r="AP6" s="596"/>
      <c r="AQ6" s="596"/>
      <c r="AR6" s="596"/>
      <c r="AS6" s="596"/>
      <c r="AT6" s="596"/>
      <c r="AU6" s="596"/>
      <c r="AV6" s="596"/>
      <c r="AW6" s="596"/>
      <c r="AX6" s="596"/>
      <c r="AY6" s="596"/>
      <c r="AZ6" s="596"/>
      <c r="BA6" s="596"/>
      <c r="BB6" s="596"/>
      <c r="BC6" s="596"/>
      <c r="BD6" s="596"/>
      <c r="BE6" s="596"/>
      <c r="BF6" s="596"/>
      <c r="BG6" s="596"/>
      <c r="BH6" s="596"/>
      <c r="BI6" s="596"/>
      <c r="BJ6" s="596"/>
      <c r="BK6" s="596"/>
      <c r="BL6" s="596"/>
      <c r="BM6" s="596"/>
      <c r="BN6" s="596"/>
      <c r="BO6" s="596"/>
      <c r="BP6" s="596"/>
      <c r="BQ6" s="596"/>
      <c r="BR6" s="596"/>
      <c r="BS6" s="596"/>
      <c r="BT6" s="596"/>
      <c r="BU6" s="596"/>
      <c r="BV6" s="596"/>
      <c r="BW6" s="596"/>
      <c r="BX6" s="596"/>
      <c r="BY6" s="596"/>
      <c r="BZ6" s="596"/>
      <c r="CA6" s="596"/>
      <c r="CB6" s="596"/>
      <c r="CC6" s="596"/>
      <c r="CD6" s="596"/>
      <c r="CE6" s="596"/>
      <c r="CF6" s="596"/>
      <c r="CG6" s="596"/>
      <c r="CH6" s="596"/>
      <c r="CI6" s="596"/>
      <c r="CJ6" s="596"/>
      <c r="CK6" s="596"/>
      <c r="CL6" s="596"/>
      <c r="CM6" s="596"/>
      <c r="CN6" s="596"/>
      <c r="CO6" s="596"/>
      <c r="CP6" s="596"/>
      <c r="CQ6" s="596"/>
      <c r="CR6" s="596"/>
      <c r="CS6" s="596"/>
      <c r="CT6" s="596"/>
      <c r="CU6" s="596"/>
      <c r="CV6" s="596"/>
      <c r="CW6" s="596"/>
      <c r="CX6" s="596"/>
      <c r="CY6" s="596"/>
      <c r="CZ6" s="596"/>
      <c r="DA6" s="596"/>
      <c r="DB6" s="596"/>
      <c r="DC6" s="596"/>
      <c r="DD6" s="596"/>
      <c r="DE6" s="596"/>
      <c r="DF6" s="596"/>
      <c r="DG6" s="596"/>
      <c r="DH6" s="596"/>
      <c r="DI6" s="596"/>
      <c r="DJ6" s="596"/>
      <c r="DK6" s="596"/>
      <c r="DL6" s="596"/>
      <c r="DM6" s="596"/>
      <c r="DN6" s="596"/>
      <c r="DO6" s="596"/>
      <c r="DP6" s="596"/>
      <c r="DQ6" s="596"/>
      <c r="DR6" s="596"/>
      <c r="DS6" s="596"/>
      <c r="DT6" s="596"/>
      <c r="DU6" s="596"/>
      <c r="DV6" s="596"/>
      <c r="DW6" s="596"/>
      <c r="DX6" s="596"/>
      <c r="DY6" s="596"/>
      <c r="DZ6" s="596"/>
      <c r="EA6" s="596"/>
      <c r="EB6" s="596"/>
      <c r="EC6" s="596"/>
      <c r="ED6" s="596"/>
      <c r="EE6" s="596"/>
      <c r="EF6" s="596"/>
      <c r="EG6" s="596"/>
      <c r="EH6" s="596"/>
      <c r="EI6" s="596"/>
      <c r="EJ6" s="596"/>
      <c r="EK6" s="596"/>
      <c r="EL6" s="596"/>
      <c r="EM6" s="596"/>
      <c r="EN6" s="596"/>
      <c r="EO6" s="596"/>
      <c r="EP6" s="596"/>
      <c r="EQ6" s="596"/>
      <c r="ER6" s="596"/>
      <c r="ES6" s="596"/>
      <c r="ET6" s="596"/>
      <c r="EU6" s="596"/>
      <c r="EV6" s="596"/>
      <c r="EW6" s="596"/>
      <c r="EX6" s="596"/>
      <c r="EY6" s="596"/>
      <c r="GV6" s="7"/>
    </row>
    <row r="7" spans="1:219">
      <c r="B7" s="1856"/>
      <c r="C7" s="791" t="str">
        <f>Dictionary!$D$200</f>
        <v>Оборудование</v>
      </c>
      <c r="D7" s="1103"/>
      <c r="E7" s="1153" t="s">
        <v>825</v>
      </c>
      <c r="F7" s="1120"/>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1"/>
      <c r="BO7" s="191"/>
      <c r="BP7" s="191"/>
      <c r="BQ7" s="191"/>
      <c r="BR7" s="191"/>
      <c r="BS7" s="191"/>
      <c r="BT7" s="191"/>
      <c r="BU7" s="191"/>
      <c r="BV7" s="191"/>
      <c r="BW7" s="191"/>
      <c r="BX7" s="191"/>
      <c r="BY7" s="191"/>
      <c r="BZ7" s="191"/>
      <c r="CA7" s="191"/>
      <c r="CB7" s="191"/>
      <c r="CC7" s="191"/>
      <c r="CD7" s="191"/>
      <c r="CE7" s="191"/>
      <c r="CF7" s="191"/>
      <c r="CG7" s="191"/>
      <c r="CH7" s="191"/>
      <c r="CI7" s="191"/>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191"/>
      <c r="EX7" s="191"/>
      <c r="EY7" s="191"/>
      <c r="GV7" s="7"/>
    </row>
    <row r="8" spans="1:219">
      <c r="B8" s="1856"/>
      <c r="C8" s="791" t="str">
        <f>Dictionary!$D$201</f>
        <v>Наименование оборудования</v>
      </c>
      <c r="D8" s="1103"/>
      <c r="E8" s="1153" t="s">
        <v>826</v>
      </c>
      <c r="F8" s="1120"/>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1"/>
      <c r="CF8" s="191"/>
      <c r="CG8" s="191"/>
      <c r="CH8" s="191"/>
      <c r="CI8" s="191"/>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191"/>
      <c r="EX8" s="191"/>
      <c r="EY8" s="191"/>
      <c r="EZ8" s="904"/>
      <c r="GV8" s="7"/>
    </row>
    <row r="9" spans="1:219">
      <c r="B9" s="1857"/>
      <c r="C9" s="791" t="str">
        <f>Dictionary!$D$202</f>
        <v>Изготовитель оборудования</v>
      </c>
      <c r="D9" s="1103"/>
      <c r="E9" s="1153" t="s">
        <v>827</v>
      </c>
      <c r="F9" s="1120"/>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c r="BP9" s="191"/>
      <c r="BQ9" s="191"/>
      <c r="BR9" s="191"/>
      <c r="BS9" s="191"/>
      <c r="BT9" s="191"/>
      <c r="BU9" s="191"/>
      <c r="BV9" s="191"/>
      <c r="BW9" s="191"/>
      <c r="BX9" s="191"/>
      <c r="BY9" s="191"/>
      <c r="BZ9" s="191"/>
      <c r="CA9" s="191"/>
      <c r="CB9" s="191"/>
      <c r="CC9" s="191"/>
      <c r="CD9" s="191"/>
      <c r="CE9" s="191"/>
      <c r="CF9" s="191"/>
      <c r="CG9" s="191"/>
      <c r="CH9" s="191"/>
      <c r="CI9" s="191"/>
      <c r="CJ9" s="191"/>
      <c r="CK9" s="191"/>
      <c r="CL9" s="191"/>
      <c r="CM9" s="191"/>
      <c r="CN9" s="191"/>
      <c r="CO9" s="191"/>
      <c r="CP9" s="191"/>
      <c r="CQ9" s="191"/>
      <c r="CR9" s="191"/>
      <c r="CS9" s="191"/>
      <c r="CT9" s="191"/>
      <c r="CU9" s="191"/>
      <c r="CV9" s="191"/>
      <c r="CW9" s="191"/>
      <c r="CX9" s="191"/>
      <c r="CY9" s="191"/>
      <c r="CZ9" s="191"/>
      <c r="DA9" s="191"/>
      <c r="DB9" s="191"/>
      <c r="DC9" s="191"/>
      <c r="DD9" s="191"/>
      <c r="DE9" s="191"/>
      <c r="DF9" s="191"/>
      <c r="DG9" s="191"/>
      <c r="DH9" s="191"/>
      <c r="DI9" s="191"/>
      <c r="DJ9" s="191"/>
      <c r="DK9" s="191"/>
      <c r="DL9" s="191"/>
      <c r="DM9" s="191"/>
      <c r="DN9" s="191"/>
      <c r="DO9" s="191"/>
      <c r="DP9" s="191"/>
      <c r="DQ9" s="191"/>
      <c r="DR9" s="191"/>
      <c r="DS9" s="191"/>
      <c r="DT9" s="191"/>
      <c r="DU9" s="191"/>
      <c r="DV9" s="191"/>
      <c r="DW9" s="191"/>
      <c r="DX9" s="191"/>
      <c r="DY9" s="191"/>
      <c r="DZ9" s="191"/>
      <c r="EA9" s="191"/>
      <c r="EB9" s="191"/>
      <c r="EC9" s="191"/>
      <c r="ED9" s="191"/>
      <c r="EE9" s="191"/>
      <c r="EF9" s="191"/>
      <c r="EG9" s="191"/>
      <c r="EH9" s="191"/>
      <c r="EI9" s="191"/>
      <c r="EJ9" s="191"/>
      <c r="EK9" s="191"/>
      <c r="EL9" s="191"/>
      <c r="EM9" s="191"/>
      <c r="EN9" s="191"/>
      <c r="EO9" s="191"/>
      <c r="EP9" s="191"/>
      <c r="EQ9" s="191"/>
      <c r="ER9" s="191"/>
      <c r="ES9" s="191"/>
      <c r="ET9" s="191"/>
      <c r="EU9" s="191"/>
      <c r="EV9" s="191"/>
      <c r="EW9" s="191"/>
      <c r="EX9" s="191"/>
      <c r="EY9" s="191"/>
      <c r="GV9" s="7"/>
    </row>
    <row r="10" spans="1:219" ht="66">
      <c r="B10" s="1855" t="s">
        <v>4098</v>
      </c>
      <c r="C10" s="791" t="str">
        <f>Dictionary!$D$203</f>
        <v>Тип оборудования:C = Общие производственные фонды; D = производственные фонды используемые на 100% для изготовления деталей Рено;SP = Специфическое оборудование для Renault</v>
      </c>
      <c r="D10" s="1103"/>
      <c r="E10" s="1154" t="s">
        <v>2356</v>
      </c>
      <c r="F10" s="1121"/>
      <c r="G10" s="597"/>
      <c r="H10" s="597"/>
      <c r="I10" s="597"/>
      <c r="J10" s="597"/>
      <c r="K10" s="597"/>
      <c r="L10" s="597"/>
      <c r="M10" s="597"/>
      <c r="N10" s="597"/>
      <c r="O10" s="597"/>
      <c r="P10" s="597"/>
      <c r="Q10" s="597"/>
      <c r="R10" s="597"/>
      <c r="S10" s="597"/>
      <c r="T10" s="597"/>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c r="BA10" s="597"/>
      <c r="BB10" s="597"/>
      <c r="BC10" s="597"/>
      <c r="BD10" s="597"/>
      <c r="BE10" s="597"/>
      <c r="BF10" s="597"/>
      <c r="BG10" s="597"/>
      <c r="BH10" s="597"/>
      <c r="BI10" s="597"/>
      <c r="BJ10" s="597"/>
      <c r="BK10" s="597"/>
      <c r="BL10" s="597"/>
      <c r="BM10" s="597"/>
      <c r="BN10" s="597"/>
      <c r="BO10" s="597"/>
      <c r="BP10" s="597"/>
      <c r="BQ10" s="597"/>
      <c r="BR10" s="597"/>
      <c r="BS10" s="597"/>
      <c r="BT10" s="597"/>
      <c r="BU10" s="597"/>
      <c r="BV10" s="597"/>
      <c r="BW10" s="597"/>
      <c r="BX10" s="597"/>
      <c r="BY10" s="597"/>
      <c r="BZ10" s="597"/>
      <c r="CA10" s="597"/>
      <c r="CB10" s="597"/>
      <c r="CC10" s="597"/>
      <c r="CD10" s="597"/>
      <c r="CE10" s="597"/>
      <c r="CF10" s="597"/>
      <c r="CG10" s="597"/>
      <c r="CH10" s="597"/>
      <c r="CI10" s="597"/>
      <c r="CJ10" s="597"/>
      <c r="CK10" s="597"/>
      <c r="CL10" s="597"/>
      <c r="CM10" s="597"/>
      <c r="CN10" s="597"/>
      <c r="CO10" s="597"/>
      <c r="CP10" s="597"/>
      <c r="CQ10" s="597"/>
      <c r="CR10" s="597"/>
      <c r="CS10" s="597"/>
      <c r="CT10" s="597"/>
      <c r="CU10" s="597"/>
      <c r="CV10" s="597"/>
      <c r="CW10" s="597"/>
      <c r="CX10" s="597"/>
      <c r="CY10" s="597"/>
      <c r="CZ10" s="597"/>
      <c r="DA10" s="597"/>
      <c r="DB10" s="597"/>
      <c r="DC10" s="597"/>
      <c r="DD10" s="597"/>
      <c r="DE10" s="597"/>
      <c r="DF10" s="597"/>
      <c r="DG10" s="597"/>
      <c r="DH10" s="597"/>
      <c r="DI10" s="597"/>
      <c r="DJ10" s="597"/>
      <c r="DK10" s="597"/>
      <c r="DL10" s="597"/>
      <c r="DM10" s="597"/>
      <c r="DN10" s="597"/>
      <c r="DO10" s="597"/>
      <c r="DP10" s="597"/>
      <c r="DQ10" s="597"/>
      <c r="DR10" s="597"/>
      <c r="DS10" s="597"/>
      <c r="DT10" s="597"/>
      <c r="DU10" s="597"/>
      <c r="DV10" s="597"/>
      <c r="DW10" s="597"/>
      <c r="DX10" s="597"/>
      <c r="DY10" s="597"/>
      <c r="DZ10" s="597"/>
      <c r="EA10" s="597"/>
      <c r="EB10" s="597"/>
      <c r="EC10" s="597"/>
      <c r="ED10" s="597"/>
      <c r="EE10" s="597"/>
      <c r="EF10" s="597"/>
      <c r="EG10" s="597"/>
      <c r="EH10" s="597"/>
      <c r="EI10" s="597"/>
      <c r="EJ10" s="597"/>
      <c r="EK10" s="597"/>
      <c r="EL10" s="597"/>
      <c r="EM10" s="597"/>
      <c r="EN10" s="597"/>
      <c r="EO10" s="597"/>
      <c r="EP10" s="597"/>
      <c r="EQ10" s="597"/>
      <c r="ER10" s="597"/>
      <c r="ES10" s="597"/>
      <c r="ET10" s="597"/>
      <c r="EU10" s="597"/>
      <c r="EV10" s="597"/>
      <c r="EW10" s="597"/>
      <c r="EX10" s="597"/>
      <c r="EY10" s="597"/>
      <c r="FA10" s="234"/>
      <c r="GV10" s="7"/>
    </row>
    <row r="11" spans="1:219" ht="26.4">
      <c r="B11" s="1857"/>
      <c r="C11" s="794" t="str">
        <f>Dictionary!D204</f>
        <v>Production reference volume for specific depreciation</v>
      </c>
      <c r="D11" s="1104"/>
      <c r="E11" s="1155"/>
      <c r="F11" s="1122"/>
      <c r="G11" s="910"/>
      <c r="H11" s="910"/>
      <c r="I11" s="910"/>
      <c r="J11" s="910"/>
      <c r="K11" s="910"/>
      <c r="L11" s="910"/>
      <c r="M11" s="910"/>
      <c r="N11" s="910"/>
      <c r="O11" s="910"/>
      <c r="P11" s="910"/>
      <c r="Q11" s="910"/>
      <c r="R11" s="910"/>
      <c r="S11" s="910"/>
      <c r="T11" s="910"/>
      <c r="U11" s="910"/>
      <c r="V11" s="910"/>
      <c r="W11" s="910"/>
      <c r="X11" s="910"/>
      <c r="Y11" s="910"/>
      <c r="Z11" s="910"/>
      <c r="AA11" s="910"/>
      <c r="AB11" s="910"/>
      <c r="AC11" s="910"/>
      <c r="AD11" s="910"/>
      <c r="AE11" s="910"/>
      <c r="AF11" s="910"/>
      <c r="AG11" s="910"/>
      <c r="AH11" s="910"/>
      <c r="AI11" s="910"/>
      <c r="AJ11" s="910"/>
      <c r="AK11" s="910"/>
      <c r="AL11" s="910"/>
      <c r="AM11" s="910"/>
      <c r="AN11" s="910"/>
      <c r="AO11" s="910"/>
      <c r="AP11" s="910"/>
      <c r="AQ11" s="910"/>
      <c r="AR11" s="910"/>
      <c r="AS11" s="910"/>
      <c r="AT11" s="910"/>
      <c r="AU11" s="910"/>
      <c r="AV11" s="910"/>
      <c r="AW11" s="910"/>
      <c r="AX11" s="910"/>
      <c r="AY11" s="910"/>
      <c r="AZ11" s="910"/>
      <c r="BA11" s="910"/>
      <c r="BB11" s="910"/>
      <c r="BC11" s="910"/>
      <c r="BD11" s="910"/>
      <c r="BE11" s="910"/>
      <c r="BF11" s="910"/>
      <c r="BG11" s="910"/>
      <c r="BH11" s="910"/>
      <c r="BI11" s="910"/>
      <c r="BJ11" s="910"/>
      <c r="BK11" s="910"/>
      <c r="BL11" s="910"/>
      <c r="BM11" s="910"/>
      <c r="BN11" s="910"/>
      <c r="BO11" s="910"/>
      <c r="BP11" s="910"/>
      <c r="BQ11" s="910"/>
      <c r="BR11" s="910"/>
      <c r="BS11" s="910"/>
      <c r="BT11" s="910"/>
      <c r="BU11" s="910"/>
      <c r="BV11" s="910"/>
      <c r="BW11" s="910"/>
      <c r="BX11" s="910"/>
      <c r="BY11" s="910"/>
      <c r="BZ11" s="910"/>
      <c r="CA11" s="910"/>
      <c r="CB11" s="910"/>
      <c r="CC11" s="910"/>
      <c r="CD11" s="910"/>
      <c r="CE11" s="910"/>
      <c r="CF11" s="910"/>
      <c r="CG11" s="910"/>
      <c r="CH11" s="910"/>
      <c r="CI11" s="910"/>
      <c r="CJ11" s="910"/>
      <c r="CK11" s="910"/>
      <c r="CL11" s="910"/>
      <c r="CM11" s="910"/>
      <c r="CN11" s="910"/>
      <c r="CO11" s="910"/>
      <c r="CP11" s="910"/>
      <c r="CQ11" s="910"/>
      <c r="CR11" s="910"/>
      <c r="CS11" s="910"/>
      <c r="CT11" s="910"/>
      <c r="CU11" s="910"/>
      <c r="CV11" s="910"/>
      <c r="CW11" s="910"/>
      <c r="CX11" s="910"/>
      <c r="CY11" s="910"/>
      <c r="CZ11" s="910"/>
      <c r="DA11" s="910"/>
      <c r="DB11" s="910"/>
      <c r="DC11" s="910"/>
      <c r="DD11" s="910"/>
      <c r="DE11" s="910"/>
      <c r="DF11" s="910"/>
      <c r="DG11" s="910"/>
      <c r="DH11" s="910"/>
      <c r="DI11" s="910"/>
      <c r="DJ11" s="910"/>
      <c r="DK11" s="910"/>
      <c r="DL11" s="910"/>
      <c r="DM11" s="910"/>
      <c r="DN11" s="910"/>
      <c r="DO11" s="910"/>
      <c r="DP11" s="910"/>
      <c r="DQ11" s="910"/>
      <c r="DR11" s="910"/>
      <c r="DS11" s="910"/>
      <c r="DT11" s="910"/>
      <c r="DU11" s="910"/>
      <c r="DV11" s="910"/>
      <c r="DW11" s="910"/>
      <c r="DX11" s="910"/>
      <c r="DY11" s="910"/>
      <c r="DZ11" s="910"/>
      <c r="EA11" s="910"/>
      <c r="EB11" s="910"/>
      <c r="EC11" s="910"/>
      <c r="ED11" s="910"/>
      <c r="EE11" s="910"/>
      <c r="EF11" s="910"/>
      <c r="EG11" s="910"/>
      <c r="EH11" s="910"/>
      <c r="EI11" s="910"/>
      <c r="EJ11" s="910"/>
      <c r="EK11" s="910"/>
      <c r="EL11" s="910"/>
      <c r="EM11" s="910"/>
      <c r="EN11" s="910"/>
      <c r="EO11" s="910"/>
      <c r="EP11" s="910"/>
      <c r="EQ11" s="910"/>
      <c r="ER11" s="910"/>
      <c r="ES11" s="910"/>
      <c r="ET11" s="910"/>
      <c r="EU11" s="910"/>
      <c r="EV11" s="910"/>
      <c r="EW11" s="910"/>
      <c r="EX11" s="910"/>
      <c r="EY11" s="910"/>
      <c r="FA11" s="234"/>
      <c r="GV11" s="7"/>
    </row>
    <row r="12" spans="1:219" s="11" customFormat="1">
      <c r="A12" s="2"/>
      <c r="B12" s="790" t="s">
        <v>4546</v>
      </c>
      <c r="C12" s="794" t="str">
        <f>Dictionary!$D$205</f>
        <v>Количество используемого оборудования</v>
      </c>
      <c r="D12" s="1104"/>
      <c r="E12" s="1156">
        <v>1</v>
      </c>
      <c r="F12" s="1123"/>
      <c r="G12" s="727"/>
      <c r="H12" s="727"/>
      <c r="I12" s="727"/>
      <c r="J12" s="727"/>
      <c r="K12" s="727"/>
      <c r="L12" s="727"/>
      <c r="M12" s="727"/>
      <c r="N12" s="727"/>
      <c r="O12" s="727"/>
      <c r="P12" s="727"/>
      <c r="Q12" s="727"/>
      <c r="R12" s="727"/>
      <c r="S12" s="727"/>
      <c r="T12" s="727"/>
      <c r="U12" s="727"/>
      <c r="V12" s="727"/>
      <c r="W12" s="727"/>
      <c r="X12" s="727"/>
      <c r="Y12" s="727"/>
      <c r="Z12" s="727"/>
      <c r="AA12" s="727"/>
      <c r="AB12" s="727"/>
      <c r="AC12" s="727"/>
      <c r="AD12" s="727"/>
      <c r="AE12" s="727"/>
      <c r="AF12" s="727"/>
      <c r="AG12" s="727"/>
      <c r="AH12" s="727"/>
      <c r="AI12" s="727"/>
      <c r="AJ12" s="727"/>
      <c r="AK12" s="727"/>
      <c r="AL12" s="727"/>
      <c r="AM12" s="727"/>
      <c r="AN12" s="727"/>
      <c r="AO12" s="727"/>
      <c r="AP12" s="727"/>
      <c r="AQ12" s="727"/>
      <c r="AR12" s="727"/>
      <c r="AS12" s="727"/>
      <c r="AT12" s="727"/>
      <c r="AU12" s="727"/>
      <c r="AV12" s="727"/>
      <c r="AW12" s="727"/>
      <c r="AX12" s="727"/>
      <c r="AY12" s="727"/>
      <c r="AZ12" s="727"/>
      <c r="BA12" s="727"/>
      <c r="BB12" s="727"/>
      <c r="BC12" s="727"/>
      <c r="BD12" s="727"/>
      <c r="BE12" s="727"/>
      <c r="BF12" s="727"/>
      <c r="BG12" s="727"/>
      <c r="BH12" s="727"/>
      <c r="BI12" s="727"/>
      <c r="BJ12" s="727"/>
      <c r="BK12" s="727"/>
      <c r="BL12" s="727"/>
      <c r="BM12" s="727"/>
      <c r="BN12" s="727"/>
      <c r="BO12" s="727"/>
      <c r="BP12" s="727"/>
      <c r="BQ12" s="727"/>
      <c r="BR12" s="727"/>
      <c r="BS12" s="727"/>
      <c r="BT12" s="727"/>
      <c r="BU12" s="727"/>
      <c r="BV12" s="727"/>
      <c r="BW12" s="727"/>
      <c r="BX12" s="727"/>
      <c r="BY12" s="727"/>
      <c r="BZ12" s="727"/>
      <c r="CA12" s="727"/>
      <c r="CB12" s="727"/>
      <c r="CC12" s="727"/>
      <c r="CD12" s="727"/>
      <c r="CE12" s="727"/>
      <c r="CF12" s="727"/>
      <c r="CG12" s="727"/>
      <c r="CH12" s="727"/>
      <c r="CI12" s="727"/>
      <c r="CJ12" s="727"/>
      <c r="CK12" s="727"/>
      <c r="CL12" s="727"/>
      <c r="CM12" s="727"/>
      <c r="CN12" s="727"/>
      <c r="CO12" s="727"/>
      <c r="CP12" s="727"/>
      <c r="CQ12" s="727"/>
      <c r="CR12" s="727"/>
      <c r="CS12" s="727"/>
      <c r="CT12" s="727"/>
      <c r="CU12" s="727"/>
      <c r="CV12" s="727"/>
      <c r="CW12" s="727"/>
      <c r="CX12" s="727"/>
      <c r="CY12" s="727"/>
      <c r="CZ12" s="727"/>
      <c r="DA12" s="727"/>
      <c r="DB12" s="727"/>
      <c r="DC12" s="727"/>
      <c r="DD12" s="727"/>
      <c r="DE12" s="727"/>
      <c r="DF12" s="727"/>
      <c r="DG12" s="727"/>
      <c r="DH12" s="727"/>
      <c r="DI12" s="727"/>
      <c r="DJ12" s="727"/>
      <c r="DK12" s="727"/>
      <c r="DL12" s="727"/>
      <c r="DM12" s="727"/>
      <c r="DN12" s="727"/>
      <c r="DO12" s="727"/>
      <c r="DP12" s="727"/>
      <c r="DQ12" s="727"/>
      <c r="DR12" s="727"/>
      <c r="DS12" s="727"/>
      <c r="DT12" s="727"/>
      <c r="DU12" s="727"/>
      <c r="DV12" s="727"/>
      <c r="DW12" s="727"/>
      <c r="DX12" s="727"/>
      <c r="DY12" s="727"/>
      <c r="DZ12" s="727"/>
      <c r="EA12" s="727"/>
      <c r="EB12" s="727"/>
      <c r="EC12" s="727"/>
      <c r="ED12" s="727"/>
      <c r="EE12" s="727"/>
      <c r="EF12" s="727"/>
      <c r="EG12" s="727"/>
      <c r="EH12" s="727"/>
      <c r="EI12" s="727"/>
      <c r="EJ12" s="727"/>
      <c r="EK12" s="727"/>
      <c r="EL12" s="727"/>
      <c r="EM12" s="727"/>
      <c r="EN12" s="727"/>
      <c r="EO12" s="727"/>
      <c r="EP12" s="727"/>
      <c r="EQ12" s="727"/>
      <c r="ER12" s="727"/>
      <c r="ES12" s="727"/>
      <c r="ET12" s="727"/>
      <c r="EU12" s="727"/>
      <c r="EV12" s="727"/>
      <c r="EW12" s="727"/>
      <c r="EX12" s="727"/>
      <c r="EY12" s="727"/>
      <c r="EZ12" s="507"/>
      <c r="FA12" s="598"/>
      <c r="FB12" s="599"/>
      <c r="GV12" s="408"/>
    </row>
    <row r="13" spans="1:219">
      <c r="B13" s="1855" t="s">
        <v>349</v>
      </c>
      <c r="C13" s="795" t="str">
        <f>Dictionary!$D$206</f>
        <v>Инвестиции в единицу оборудования :</v>
      </c>
      <c r="D13" s="796"/>
      <c r="E13" s="1157"/>
      <c r="F13" s="911"/>
      <c r="G13" s="911"/>
      <c r="H13" s="911"/>
      <c r="I13" s="911"/>
      <c r="J13" s="911"/>
      <c r="K13" s="911"/>
      <c r="L13" s="911"/>
      <c r="M13" s="911"/>
      <c r="N13" s="911"/>
      <c r="O13" s="911"/>
      <c r="P13" s="911"/>
      <c r="Q13" s="911"/>
      <c r="R13" s="911"/>
      <c r="S13" s="911"/>
      <c r="T13" s="911"/>
      <c r="U13" s="911"/>
      <c r="V13" s="911"/>
      <c r="W13" s="911"/>
      <c r="X13" s="911"/>
      <c r="Y13" s="911"/>
      <c r="Z13" s="911"/>
      <c r="AA13" s="911"/>
      <c r="AB13" s="911"/>
      <c r="AC13" s="911"/>
      <c r="AD13" s="911"/>
      <c r="AE13" s="911"/>
      <c r="AF13" s="911"/>
      <c r="AG13" s="911"/>
      <c r="AH13" s="911"/>
      <c r="AI13" s="911"/>
      <c r="AJ13" s="911"/>
      <c r="AK13" s="911"/>
      <c r="AL13" s="911"/>
      <c r="AM13" s="911"/>
      <c r="AN13" s="911"/>
      <c r="AO13" s="911"/>
      <c r="AP13" s="911"/>
      <c r="AQ13" s="911"/>
      <c r="AR13" s="911"/>
      <c r="AS13" s="911"/>
      <c r="AT13" s="911"/>
      <c r="AU13" s="911"/>
      <c r="AV13" s="911"/>
      <c r="AW13" s="911"/>
      <c r="AX13" s="911"/>
      <c r="AY13" s="911"/>
      <c r="AZ13" s="911"/>
      <c r="BA13" s="911"/>
      <c r="BB13" s="911"/>
      <c r="BC13" s="911"/>
      <c r="BD13" s="911"/>
      <c r="BE13" s="911"/>
      <c r="BF13" s="911"/>
      <c r="BG13" s="911"/>
      <c r="BH13" s="911"/>
      <c r="BI13" s="911"/>
      <c r="BJ13" s="911"/>
      <c r="BK13" s="911"/>
      <c r="BL13" s="911"/>
      <c r="BM13" s="911"/>
      <c r="BN13" s="911"/>
      <c r="BO13" s="911"/>
      <c r="BP13" s="911"/>
      <c r="BQ13" s="911"/>
      <c r="BR13" s="911"/>
      <c r="BS13" s="911"/>
      <c r="BT13" s="911"/>
      <c r="BU13" s="911"/>
      <c r="BV13" s="911"/>
      <c r="BW13" s="911"/>
      <c r="BX13" s="911"/>
      <c r="BY13" s="911"/>
      <c r="BZ13" s="911"/>
      <c r="CA13" s="911"/>
      <c r="CB13" s="911"/>
      <c r="CC13" s="911"/>
      <c r="CD13" s="911"/>
      <c r="CE13" s="911"/>
      <c r="CF13" s="911"/>
      <c r="CG13" s="911"/>
      <c r="CH13" s="911"/>
      <c r="CI13" s="911"/>
      <c r="CJ13" s="911"/>
      <c r="CK13" s="911"/>
      <c r="CL13" s="911"/>
      <c r="CM13" s="911"/>
      <c r="CN13" s="911"/>
      <c r="CO13" s="911"/>
      <c r="CP13" s="911"/>
      <c r="CQ13" s="911"/>
      <c r="CR13" s="911"/>
      <c r="CS13" s="911"/>
      <c r="CT13" s="911"/>
      <c r="CU13" s="911"/>
      <c r="CV13" s="911"/>
      <c r="CW13" s="911"/>
      <c r="CX13" s="911"/>
      <c r="CY13" s="911"/>
      <c r="CZ13" s="911"/>
      <c r="DA13" s="911"/>
      <c r="DB13" s="911"/>
      <c r="DC13" s="911"/>
      <c r="DD13" s="911"/>
      <c r="DE13" s="911"/>
      <c r="DF13" s="911"/>
      <c r="DG13" s="911"/>
      <c r="DH13" s="911"/>
      <c r="DI13" s="911"/>
      <c r="DJ13" s="911"/>
      <c r="DK13" s="911"/>
      <c r="DL13" s="911"/>
      <c r="DM13" s="911"/>
      <c r="DN13" s="911"/>
      <c r="DO13" s="911"/>
      <c r="DP13" s="911"/>
      <c r="DQ13" s="911"/>
      <c r="DR13" s="911"/>
      <c r="DS13" s="911"/>
      <c r="DT13" s="911"/>
      <c r="DU13" s="911"/>
      <c r="DV13" s="911"/>
      <c r="DW13" s="911"/>
      <c r="DX13" s="911"/>
      <c r="DY13" s="911"/>
      <c r="DZ13" s="911"/>
      <c r="EA13" s="911"/>
      <c r="EB13" s="911"/>
      <c r="EC13" s="911"/>
      <c r="ED13" s="911"/>
      <c r="EE13" s="911"/>
      <c r="EF13" s="911"/>
      <c r="EG13" s="911"/>
      <c r="EH13" s="911"/>
      <c r="EI13" s="911"/>
      <c r="EJ13" s="911"/>
      <c r="EK13" s="911"/>
      <c r="EL13" s="911"/>
      <c r="EM13" s="911"/>
      <c r="EN13" s="911"/>
      <c r="EO13" s="911"/>
      <c r="EP13" s="911"/>
      <c r="EQ13" s="911"/>
      <c r="ER13" s="911"/>
      <c r="ES13" s="911"/>
      <c r="ET13" s="911"/>
      <c r="EU13" s="911"/>
      <c r="EV13" s="911"/>
      <c r="EW13" s="911"/>
      <c r="EX13" s="911"/>
      <c r="EY13" s="911"/>
      <c r="GV13" s="7"/>
    </row>
    <row r="14" spans="1:219" s="194" customFormat="1">
      <c r="A14" s="2"/>
      <c r="B14" s="1856"/>
      <c r="C14" s="797" t="str">
        <f>Dictionary!$D$207</f>
        <v>стоимость закупки и установки оборудования</v>
      </c>
      <c r="D14" s="1112">
        <f>SUMPRODUCT(F14:EY14,F16:EY16)</f>
        <v>0</v>
      </c>
      <c r="E14" s="1222">
        <v>80000</v>
      </c>
      <c r="F14" s="1124"/>
      <c r="G14" s="912"/>
      <c r="H14" s="912"/>
      <c r="I14" s="912"/>
      <c r="J14" s="912"/>
      <c r="K14" s="912"/>
      <c r="L14" s="912"/>
      <c r="M14" s="912"/>
      <c r="N14" s="912"/>
      <c r="O14" s="912"/>
      <c r="P14" s="912"/>
      <c r="Q14" s="912"/>
      <c r="R14" s="912"/>
      <c r="S14" s="912"/>
      <c r="T14" s="912"/>
      <c r="U14" s="912"/>
      <c r="V14" s="912"/>
      <c r="W14" s="912"/>
      <c r="X14" s="912"/>
      <c r="Y14" s="912"/>
      <c r="Z14" s="912"/>
      <c r="AA14" s="912"/>
      <c r="AB14" s="912"/>
      <c r="AC14" s="912"/>
      <c r="AD14" s="912"/>
      <c r="AE14" s="912"/>
      <c r="AF14" s="912"/>
      <c r="AG14" s="912"/>
      <c r="AH14" s="912"/>
      <c r="AI14" s="912"/>
      <c r="AJ14" s="912"/>
      <c r="AK14" s="912"/>
      <c r="AL14" s="912"/>
      <c r="AM14" s="912"/>
      <c r="AN14" s="912"/>
      <c r="AO14" s="912"/>
      <c r="AP14" s="912"/>
      <c r="AQ14" s="912"/>
      <c r="AR14" s="912"/>
      <c r="AS14" s="912"/>
      <c r="AT14" s="912"/>
      <c r="AU14" s="912"/>
      <c r="AV14" s="912"/>
      <c r="AW14" s="912"/>
      <c r="AX14" s="912"/>
      <c r="AY14" s="912"/>
      <c r="AZ14" s="912"/>
      <c r="BA14" s="912"/>
      <c r="BB14" s="912"/>
      <c r="BC14" s="912"/>
      <c r="BD14" s="912"/>
      <c r="BE14" s="912"/>
      <c r="BF14" s="912"/>
      <c r="BG14" s="912"/>
      <c r="BH14" s="912"/>
      <c r="BI14" s="912"/>
      <c r="BJ14" s="912"/>
      <c r="BK14" s="912"/>
      <c r="BL14" s="912"/>
      <c r="BM14" s="912"/>
      <c r="BN14" s="912"/>
      <c r="BO14" s="912"/>
      <c r="BP14" s="912"/>
      <c r="BQ14" s="912"/>
      <c r="BR14" s="912"/>
      <c r="BS14" s="912"/>
      <c r="BT14" s="912"/>
      <c r="BU14" s="912"/>
      <c r="BV14" s="912"/>
      <c r="BW14" s="912"/>
      <c r="BX14" s="912"/>
      <c r="BY14" s="912"/>
      <c r="BZ14" s="912"/>
      <c r="CA14" s="912"/>
      <c r="CB14" s="912"/>
      <c r="CC14" s="912"/>
      <c r="CD14" s="912"/>
      <c r="CE14" s="912"/>
      <c r="CF14" s="912"/>
      <c r="CG14" s="912"/>
      <c r="CH14" s="912"/>
      <c r="CI14" s="912"/>
      <c r="CJ14" s="912"/>
      <c r="CK14" s="912"/>
      <c r="CL14" s="912"/>
      <c r="CM14" s="912"/>
      <c r="CN14" s="912"/>
      <c r="CO14" s="912"/>
      <c r="CP14" s="912"/>
      <c r="CQ14" s="912"/>
      <c r="CR14" s="912"/>
      <c r="CS14" s="912"/>
      <c r="CT14" s="912"/>
      <c r="CU14" s="912"/>
      <c r="CV14" s="912"/>
      <c r="CW14" s="912"/>
      <c r="CX14" s="912"/>
      <c r="CY14" s="912"/>
      <c r="CZ14" s="912"/>
      <c r="DA14" s="912"/>
      <c r="DB14" s="912"/>
      <c r="DC14" s="912"/>
      <c r="DD14" s="912"/>
      <c r="DE14" s="912"/>
      <c r="DF14" s="912"/>
      <c r="DG14" s="912"/>
      <c r="DH14" s="912"/>
      <c r="DI14" s="912"/>
      <c r="DJ14" s="912"/>
      <c r="DK14" s="912"/>
      <c r="DL14" s="912"/>
      <c r="DM14" s="912"/>
      <c r="DN14" s="912"/>
      <c r="DO14" s="912"/>
      <c r="DP14" s="912"/>
      <c r="DQ14" s="912"/>
      <c r="DR14" s="912"/>
      <c r="DS14" s="912"/>
      <c r="DT14" s="912"/>
      <c r="DU14" s="912"/>
      <c r="DV14" s="912"/>
      <c r="DW14" s="912"/>
      <c r="DX14" s="912"/>
      <c r="DY14" s="912"/>
      <c r="DZ14" s="912"/>
      <c r="EA14" s="912"/>
      <c r="EB14" s="912"/>
      <c r="EC14" s="912"/>
      <c r="ED14" s="912"/>
      <c r="EE14" s="912"/>
      <c r="EF14" s="912"/>
      <c r="EG14" s="912"/>
      <c r="EH14" s="912"/>
      <c r="EI14" s="912"/>
      <c r="EJ14" s="912"/>
      <c r="EK14" s="912"/>
      <c r="EL14" s="912"/>
      <c r="EM14" s="912"/>
      <c r="EN14" s="912"/>
      <c r="EO14" s="912"/>
      <c r="EP14" s="912"/>
      <c r="EQ14" s="912"/>
      <c r="ER14" s="912"/>
      <c r="ES14" s="912"/>
      <c r="ET14" s="912"/>
      <c r="EU14" s="912"/>
      <c r="EV14" s="912"/>
      <c r="EW14" s="912"/>
      <c r="EX14" s="912"/>
      <c r="EY14" s="912"/>
      <c r="EZ14" s="841"/>
      <c r="FA14" s="728"/>
      <c r="FB14" s="728"/>
      <c r="FC14" s="728"/>
      <c r="FD14" s="728"/>
      <c r="FE14" s="728"/>
      <c r="FF14" s="728"/>
      <c r="FG14" s="728"/>
      <c r="FH14" s="728"/>
      <c r="FI14" s="728"/>
      <c r="FJ14" s="728"/>
      <c r="FK14" s="728"/>
      <c r="FL14" s="728"/>
      <c r="FM14" s="728"/>
      <c r="FN14" s="728"/>
      <c r="FO14" s="728"/>
      <c r="FP14" s="728"/>
      <c r="FQ14" s="728"/>
      <c r="FR14" s="728"/>
      <c r="FS14" s="728"/>
      <c r="FT14" s="728"/>
      <c r="FU14" s="728"/>
      <c r="FV14" s="728"/>
      <c r="FW14" s="728"/>
      <c r="FX14" s="728"/>
      <c r="FY14" s="728"/>
      <c r="FZ14" s="728"/>
      <c r="GA14" s="728"/>
      <c r="GB14" s="728"/>
      <c r="GC14" s="728"/>
      <c r="GD14" s="728"/>
      <c r="GE14" s="728"/>
      <c r="GF14" s="728"/>
      <c r="GG14" s="728"/>
      <c r="GH14" s="728"/>
      <c r="GI14" s="728"/>
      <c r="GJ14" s="728"/>
      <c r="GK14" s="728"/>
      <c r="GL14" s="728"/>
      <c r="GM14" s="728"/>
      <c r="GN14" s="728"/>
      <c r="GO14" s="728"/>
      <c r="GP14" s="728"/>
      <c r="GQ14" s="728"/>
      <c r="GR14" s="728"/>
      <c r="GS14" s="728"/>
      <c r="GT14" s="728"/>
      <c r="GU14" s="728"/>
      <c r="GV14" s="729"/>
      <c r="GW14" s="728"/>
      <c r="GX14" s="728"/>
      <c r="GY14" s="728"/>
      <c r="GZ14" s="728"/>
      <c r="HA14" s="728"/>
      <c r="HB14" s="728"/>
      <c r="HC14" s="728"/>
      <c r="HD14" s="728"/>
      <c r="HE14" s="728"/>
      <c r="HF14" s="728"/>
      <c r="HG14" s="728"/>
      <c r="HH14" s="728"/>
      <c r="HI14" s="728"/>
      <c r="HJ14" s="728"/>
      <c r="HK14" s="728"/>
    </row>
    <row r="15" spans="1:219" s="11" customFormat="1">
      <c r="A15" s="2"/>
      <c r="B15" s="1856"/>
      <c r="C15" s="791" t="str">
        <f>Dictionary!$D$208</f>
        <v>валюта закупки оборудования</v>
      </c>
      <c r="D15" s="1113"/>
      <c r="E15" s="1158" t="s">
        <v>4538</v>
      </c>
      <c r="F15" s="1125"/>
      <c r="G15" s="602"/>
      <c r="H15" s="602"/>
      <c r="I15" s="602"/>
      <c r="J15" s="602"/>
      <c r="K15" s="602"/>
      <c r="L15" s="602"/>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02"/>
      <c r="AO15" s="602"/>
      <c r="AP15" s="602"/>
      <c r="AQ15" s="602"/>
      <c r="AR15" s="602"/>
      <c r="AS15" s="602"/>
      <c r="AT15" s="602"/>
      <c r="AU15" s="602"/>
      <c r="AV15" s="602"/>
      <c r="AW15" s="602"/>
      <c r="AX15" s="602"/>
      <c r="AY15" s="602"/>
      <c r="AZ15" s="602"/>
      <c r="BA15" s="602"/>
      <c r="BB15" s="602"/>
      <c r="BC15" s="602"/>
      <c r="BD15" s="602"/>
      <c r="BE15" s="602"/>
      <c r="BF15" s="602"/>
      <c r="BG15" s="602"/>
      <c r="BH15" s="602"/>
      <c r="BI15" s="602"/>
      <c r="BJ15" s="602"/>
      <c r="BK15" s="602"/>
      <c r="BL15" s="602"/>
      <c r="BM15" s="602"/>
      <c r="BN15" s="602"/>
      <c r="BO15" s="602"/>
      <c r="BP15" s="602"/>
      <c r="BQ15" s="602"/>
      <c r="BR15" s="602"/>
      <c r="BS15" s="602"/>
      <c r="BT15" s="602"/>
      <c r="BU15" s="602"/>
      <c r="BV15" s="602"/>
      <c r="BW15" s="602"/>
      <c r="BX15" s="602"/>
      <c r="BY15" s="602"/>
      <c r="BZ15" s="602"/>
      <c r="CA15" s="602"/>
      <c r="CB15" s="602"/>
      <c r="CC15" s="602"/>
      <c r="CD15" s="602"/>
      <c r="CE15" s="602"/>
      <c r="CF15" s="602"/>
      <c r="CG15" s="602"/>
      <c r="CH15" s="602"/>
      <c r="CI15" s="602"/>
      <c r="CJ15" s="602"/>
      <c r="CK15" s="602"/>
      <c r="CL15" s="602"/>
      <c r="CM15" s="602"/>
      <c r="CN15" s="602"/>
      <c r="CO15" s="602"/>
      <c r="CP15" s="602"/>
      <c r="CQ15" s="602"/>
      <c r="CR15" s="602"/>
      <c r="CS15" s="602"/>
      <c r="CT15" s="602"/>
      <c r="CU15" s="602"/>
      <c r="CV15" s="602"/>
      <c r="CW15" s="602"/>
      <c r="CX15" s="602"/>
      <c r="CY15" s="602"/>
      <c r="CZ15" s="602"/>
      <c r="DA15" s="602"/>
      <c r="DB15" s="602"/>
      <c r="DC15" s="602"/>
      <c r="DD15" s="602"/>
      <c r="DE15" s="602"/>
      <c r="DF15" s="602"/>
      <c r="DG15" s="602"/>
      <c r="DH15" s="602"/>
      <c r="DI15" s="602"/>
      <c r="DJ15" s="602"/>
      <c r="DK15" s="602"/>
      <c r="DL15" s="602"/>
      <c r="DM15" s="602"/>
      <c r="DN15" s="602"/>
      <c r="DO15" s="602"/>
      <c r="DP15" s="602"/>
      <c r="DQ15" s="602"/>
      <c r="DR15" s="602"/>
      <c r="DS15" s="602"/>
      <c r="DT15" s="602"/>
      <c r="DU15" s="602"/>
      <c r="DV15" s="602"/>
      <c r="DW15" s="602"/>
      <c r="DX15" s="602"/>
      <c r="DY15" s="602"/>
      <c r="DZ15" s="602"/>
      <c r="EA15" s="602"/>
      <c r="EB15" s="602"/>
      <c r="EC15" s="602"/>
      <c r="ED15" s="602"/>
      <c r="EE15" s="602"/>
      <c r="EF15" s="602"/>
      <c r="EG15" s="602"/>
      <c r="EH15" s="602"/>
      <c r="EI15" s="602"/>
      <c r="EJ15" s="602"/>
      <c r="EK15" s="602"/>
      <c r="EL15" s="602"/>
      <c r="EM15" s="602"/>
      <c r="EN15" s="602"/>
      <c r="EO15" s="602"/>
      <c r="EP15" s="602"/>
      <c r="EQ15" s="602"/>
      <c r="ER15" s="602"/>
      <c r="ES15" s="602"/>
      <c r="ET15" s="602"/>
      <c r="EU15" s="602"/>
      <c r="EV15" s="602"/>
      <c r="EW15" s="602"/>
      <c r="EX15" s="602"/>
      <c r="EY15" s="602"/>
      <c r="EZ15" s="507"/>
      <c r="GV15" s="408"/>
    </row>
    <row r="16" spans="1:219" s="11" customFormat="1" hidden="1">
      <c r="A16" s="2"/>
      <c r="B16" s="1856"/>
      <c r="C16" s="791"/>
      <c r="D16" s="1113"/>
      <c r="E16" s="1159" t="e">
        <f t="shared" ref="E16:AK16" si="83">IF(E15="",1,1/VLOOKUP(E15,devise,5,FALSE))</f>
        <v>#N/A</v>
      </c>
      <c r="F16" s="1126">
        <f t="shared" si="83"/>
        <v>1</v>
      </c>
      <c r="G16" s="1025">
        <f t="shared" si="83"/>
        <v>1</v>
      </c>
      <c r="H16" s="1025">
        <f t="shared" si="83"/>
        <v>1</v>
      </c>
      <c r="I16" s="1025">
        <f t="shared" si="83"/>
        <v>1</v>
      </c>
      <c r="J16" s="1025">
        <f t="shared" si="83"/>
        <v>1</v>
      </c>
      <c r="K16" s="1025">
        <f t="shared" si="83"/>
        <v>1</v>
      </c>
      <c r="L16" s="1025">
        <f t="shared" si="83"/>
        <v>1</v>
      </c>
      <c r="M16" s="1025">
        <f t="shared" si="83"/>
        <v>1</v>
      </c>
      <c r="N16" s="1025">
        <f t="shared" si="83"/>
        <v>1</v>
      </c>
      <c r="O16" s="1025">
        <f t="shared" si="83"/>
        <v>1</v>
      </c>
      <c r="P16" s="1025">
        <f t="shared" si="83"/>
        <v>1</v>
      </c>
      <c r="Q16" s="1025">
        <f t="shared" si="83"/>
        <v>1</v>
      </c>
      <c r="R16" s="1025">
        <f t="shared" si="83"/>
        <v>1</v>
      </c>
      <c r="S16" s="1025">
        <f t="shared" si="83"/>
        <v>1</v>
      </c>
      <c r="T16" s="1025">
        <f t="shared" si="83"/>
        <v>1</v>
      </c>
      <c r="U16" s="1025">
        <f t="shared" si="83"/>
        <v>1</v>
      </c>
      <c r="V16" s="1025">
        <f t="shared" si="83"/>
        <v>1</v>
      </c>
      <c r="W16" s="1025">
        <f t="shared" si="83"/>
        <v>1</v>
      </c>
      <c r="X16" s="1025">
        <f t="shared" si="83"/>
        <v>1</v>
      </c>
      <c r="Y16" s="1025">
        <f t="shared" si="83"/>
        <v>1</v>
      </c>
      <c r="Z16" s="1025">
        <f t="shared" si="83"/>
        <v>1</v>
      </c>
      <c r="AA16" s="1025">
        <f t="shared" si="83"/>
        <v>1</v>
      </c>
      <c r="AB16" s="1025">
        <f t="shared" si="83"/>
        <v>1</v>
      </c>
      <c r="AC16" s="1025">
        <f t="shared" si="83"/>
        <v>1</v>
      </c>
      <c r="AD16" s="1025">
        <f t="shared" si="83"/>
        <v>1</v>
      </c>
      <c r="AE16" s="1025">
        <f t="shared" si="83"/>
        <v>1</v>
      </c>
      <c r="AF16" s="1025">
        <f t="shared" si="83"/>
        <v>1</v>
      </c>
      <c r="AG16" s="1025">
        <f t="shared" si="83"/>
        <v>1</v>
      </c>
      <c r="AH16" s="1025">
        <f t="shared" si="83"/>
        <v>1</v>
      </c>
      <c r="AI16" s="1025">
        <f t="shared" si="83"/>
        <v>1</v>
      </c>
      <c r="AJ16" s="1025">
        <f t="shared" si="83"/>
        <v>1</v>
      </c>
      <c r="AK16" s="1025">
        <f t="shared" si="83"/>
        <v>1</v>
      </c>
      <c r="AL16" s="1025">
        <f t="shared" ref="AL16:BQ16" si="84">IF(AL15="",1,1/VLOOKUP(AL15,devise,5,FALSE))</f>
        <v>1</v>
      </c>
      <c r="AM16" s="1025">
        <f t="shared" si="84"/>
        <v>1</v>
      </c>
      <c r="AN16" s="1025">
        <f t="shared" si="84"/>
        <v>1</v>
      </c>
      <c r="AO16" s="1025">
        <f t="shared" si="84"/>
        <v>1</v>
      </c>
      <c r="AP16" s="1025">
        <f t="shared" si="84"/>
        <v>1</v>
      </c>
      <c r="AQ16" s="1025">
        <f t="shared" si="84"/>
        <v>1</v>
      </c>
      <c r="AR16" s="1025">
        <f t="shared" si="84"/>
        <v>1</v>
      </c>
      <c r="AS16" s="1025">
        <f t="shared" si="84"/>
        <v>1</v>
      </c>
      <c r="AT16" s="1025">
        <f t="shared" si="84"/>
        <v>1</v>
      </c>
      <c r="AU16" s="1025">
        <f t="shared" si="84"/>
        <v>1</v>
      </c>
      <c r="AV16" s="1025">
        <f t="shared" si="84"/>
        <v>1</v>
      </c>
      <c r="AW16" s="1025">
        <f t="shared" si="84"/>
        <v>1</v>
      </c>
      <c r="AX16" s="1025">
        <f t="shared" si="84"/>
        <v>1</v>
      </c>
      <c r="AY16" s="1025">
        <f t="shared" si="84"/>
        <v>1</v>
      </c>
      <c r="AZ16" s="1025">
        <f t="shared" si="84"/>
        <v>1</v>
      </c>
      <c r="BA16" s="1025">
        <f t="shared" si="84"/>
        <v>1</v>
      </c>
      <c r="BB16" s="1025">
        <f t="shared" si="84"/>
        <v>1</v>
      </c>
      <c r="BC16" s="1025">
        <f t="shared" si="84"/>
        <v>1</v>
      </c>
      <c r="BD16" s="1025">
        <f t="shared" si="84"/>
        <v>1</v>
      </c>
      <c r="BE16" s="1025">
        <f t="shared" si="84"/>
        <v>1</v>
      </c>
      <c r="BF16" s="1025">
        <f t="shared" si="84"/>
        <v>1</v>
      </c>
      <c r="BG16" s="1025">
        <f t="shared" si="84"/>
        <v>1</v>
      </c>
      <c r="BH16" s="1025">
        <f t="shared" si="84"/>
        <v>1</v>
      </c>
      <c r="BI16" s="1025">
        <f t="shared" si="84"/>
        <v>1</v>
      </c>
      <c r="BJ16" s="1025">
        <f t="shared" si="84"/>
        <v>1</v>
      </c>
      <c r="BK16" s="1025">
        <f t="shared" si="84"/>
        <v>1</v>
      </c>
      <c r="BL16" s="1025">
        <f t="shared" si="84"/>
        <v>1</v>
      </c>
      <c r="BM16" s="1025">
        <f t="shared" si="84"/>
        <v>1</v>
      </c>
      <c r="BN16" s="1025">
        <f t="shared" si="84"/>
        <v>1</v>
      </c>
      <c r="BO16" s="1025">
        <f t="shared" si="84"/>
        <v>1</v>
      </c>
      <c r="BP16" s="1025">
        <f t="shared" si="84"/>
        <v>1</v>
      </c>
      <c r="BQ16" s="1025">
        <f t="shared" si="84"/>
        <v>1</v>
      </c>
      <c r="BR16" s="1025">
        <f t="shared" ref="BR16:BV16" si="85">IF(BR15="",1,1/VLOOKUP(BR15,devise,5,FALSE))</f>
        <v>1</v>
      </c>
      <c r="BS16" s="1025">
        <f t="shared" si="85"/>
        <v>1</v>
      </c>
      <c r="BT16" s="1025">
        <f t="shared" si="85"/>
        <v>1</v>
      </c>
      <c r="BU16" s="1025">
        <f t="shared" si="85"/>
        <v>1</v>
      </c>
      <c r="BV16" s="1025">
        <f t="shared" si="85"/>
        <v>1</v>
      </c>
      <c r="BW16" s="1025">
        <f t="shared" ref="BW16:EH16" si="86">IF(BW15="",1,1/VLOOKUP(BW15,devise,5,FALSE))</f>
        <v>1</v>
      </c>
      <c r="BX16" s="1025">
        <f t="shared" si="86"/>
        <v>1</v>
      </c>
      <c r="BY16" s="1025">
        <f t="shared" si="86"/>
        <v>1</v>
      </c>
      <c r="BZ16" s="1025">
        <f t="shared" si="86"/>
        <v>1</v>
      </c>
      <c r="CA16" s="1025">
        <f t="shared" si="86"/>
        <v>1</v>
      </c>
      <c r="CB16" s="1025">
        <f t="shared" si="86"/>
        <v>1</v>
      </c>
      <c r="CC16" s="1025">
        <f t="shared" si="86"/>
        <v>1</v>
      </c>
      <c r="CD16" s="1025">
        <f t="shared" si="86"/>
        <v>1</v>
      </c>
      <c r="CE16" s="1025">
        <f t="shared" si="86"/>
        <v>1</v>
      </c>
      <c r="CF16" s="1025">
        <f t="shared" si="86"/>
        <v>1</v>
      </c>
      <c r="CG16" s="1025">
        <f t="shared" si="86"/>
        <v>1</v>
      </c>
      <c r="CH16" s="1025">
        <f t="shared" si="86"/>
        <v>1</v>
      </c>
      <c r="CI16" s="1025">
        <f t="shared" si="86"/>
        <v>1</v>
      </c>
      <c r="CJ16" s="1025">
        <f t="shared" si="86"/>
        <v>1</v>
      </c>
      <c r="CK16" s="1025">
        <f t="shared" si="86"/>
        <v>1</v>
      </c>
      <c r="CL16" s="1025">
        <f t="shared" si="86"/>
        <v>1</v>
      </c>
      <c r="CM16" s="1025">
        <f t="shared" si="86"/>
        <v>1</v>
      </c>
      <c r="CN16" s="1025">
        <f t="shared" si="86"/>
        <v>1</v>
      </c>
      <c r="CO16" s="1025">
        <f t="shared" si="86"/>
        <v>1</v>
      </c>
      <c r="CP16" s="1025">
        <f t="shared" si="86"/>
        <v>1</v>
      </c>
      <c r="CQ16" s="1025">
        <f t="shared" si="86"/>
        <v>1</v>
      </c>
      <c r="CR16" s="1025">
        <f t="shared" si="86"/>
        <v>1</v>
      </c>
      <c r="CS16" s="1025">
        <f t="shared" si="86"/>
        <v>1</v>
      </c>
      <c r="CT16" s="1025">
        <f t="shared" si="86"/>
        <v>1</v>
      </c>
      <c r="CU16" s="1025">
        <f t="shared" si="86"/>
        <v>1</v>
      </c>
      <c r="CV16" s="1025">
        <f t="shared" si="86"/>
        <v>1</v>
      </c>
      <c r="CW16" s="1025">
        <f t="shared" si="86"/>
        <v>1</v>
      </c>
      <c r="CX16" s="1025">
        <f t="shared" si="86"/>
        <v>1</v>
      </c>
      <c r="CY16" s="1025">
        <f t="shared" si="86"/>
        <v>1</v>
      </c>
      <c r="CZ16" s="1025">
        <f t="shared" si="86"/>
        <v>1</v>
      </c>
      <c r="DA16" s="1025">
        <f t="shared" si="86"/>
        <v>1</v>
      </c>
      <c r="DB16" s="1025">
        <f t="shared" si="86"/>
        <v>1</v>
      </c>
      <c r="DC16" s="1025">
        <f t="shared" si="86"/>
        <v>1</v>
      </c>
      <c r="DD16" s="1025">
        <f t="shared" si="86"/>
        <v>1</v>
      </c>
      <c r="DE16" s="1025">
        <f t="shared" si="86"/>
        <v>1</v>
      </c>
      <c r="DF16" s="1025">
        <f t="shared" si="86"/>
        <v>1</v>
      </c>
      <c r="DG16" s="1025">
        <f t="shared" si="86"/>
        <v>1</v>
      </c>
      <c r="DH16" s="1025">
        <f t="shared" si="86"/>
        <v>1</v>
      </c>
      <c r="DI16" s="1025">
        <f t="shared" si="86"/>
        <v>1</v>
      </c>
      <c r="DJ16" s="1025">
        <f t="shared" si="86"/>
        <v>1</v>
      </c>
      <c r="DK16" s="1025">
        <f t="shared" si="86"/>
        <v>1</v>
      </c>
      <c r="DL16" s="1025">
        <f t="shared" si="86"/>
        <v>1</v>
      </c>
      <c r="DM16" s="1025">
        <f t="shared" si="86"/>
        <v>1</v>
      </c>
      <c r="DN16" s="1025">
        <f t="shared" si="86"/>
        <v>1</v>
      </c>
      <c r="DO16" s="1025">
        <f t="shared" si="86"/>
        <v>1</v>
      </c>
      <c r="DP16" s="1025">
        <f t="shared" si="86"/>
        <v>1</v>
      </c>
      <c r="DQ16" s="1025">
        <f t="shared" si="86"/>
        <v>1</v>
      </c>
      <c r="DR16" s="1025">
        <f t="shared" si="86"/>
        <v>1</v>
      </c>
      <c r="DS16" s="1025">
        <f t="shared" si="86"/>
        <v>1</v>
      </c>
      <c r="DT16" s="1025">
        <f t="shared" si="86"/>
        <v>1</v>
      </c>
      <c r="DU16" s="1025">
        <f t="shared" si="86"/>
        <v>1</v>
      </c>
      <c r="DV16" s="1025">
        <f t="shared" si="86"/>
        <v>1</v>
      </c>
      <c r="DW16" s="1025">
        <f t="shared" si="86"/>
        <v>1</v>
      </c>
      <c r="DX16" s="1025">
        <f t="shared" si="86"/>
        <v>1</v>
      </c>
      <c r="DY16" s="1025">
        <f t="shared" si="86"/>
        <v>1</v>
      </c>
      <c r="DZ16" s="1025">
        <f t="shared" si="86"/>
        <v>1</v>
      </c>
      <c r="EA16" s="1025">
        <f t="shared" si="86"/>
        <v>1</v>
      </c>
      <c r="EB16" s="1025">
        <f t="shared" si="86"/>
        <v>1</v>
      </c>
      <c r="EC16" s="1025">
        <f t="shared" si="86"/>
        <v>1</v>
      </c>
      <c r="ED16" s="1025">
        <f t="shared" si="86"/>
        <v>1</v>
      </c>
      <c r="EE16" s="1025">
        <f t="shared" si="86"/>
        <v>1</v>
      </c>
      <c r="EF16" s="1025">
        <f t="shared" si="86"/>
        <v>1</v>
      </c>
      <c r="EG16" s="1025">
        <f t="shared" si="86"/>
        <v>1</v>
      </c>
      <c r="EH16" s="1025">
        <f t="shared" si="86"/>
        <v>1</v>
      </c>
      <c r="EI16" s="1025">
        <f t="shared" ref="EI16:EY16" si="87">IF(EI15="",1,1/VLOOKUP(EI15,devise,5,FALSE))</f>
        <v>1</v>
      </c>
      <c r="EJ16" s="1025">
        <f t="shared" si="87"/>
        <v>1</v>
      </c>
      <c r="EK16" s="1025">
        <f t="shared" si="87"/>
        <v>1</v>
      </c>
      <c r="EL16" s="1025">
        <f t="shared" si="87"/>
        <v>1</v>
      </c>
      <c r="EM16" s="1025">
        <f t="shared" si="87"/>
        <v>1</v>
      </c>
      <c r="EN16" s="1025">
        <f t="shared" si="87"/>
        <v>1</v>
      </c>
      <c r="EO16" s="1025">
        <f t="shared" si="87"/>
        <v>1</v>
      </c>
      <c r="EP16" s="1025">
        <f t="shared" si="87"/>
        <v>1</v>
      </c>
      <c r="EQ16" s="1025">
        <f t="shared" si="87"/>
        <v>1</v>
      </c>
      <c r="ER16" s="1025">
        <f t="shared" si="87"/>
        <v>1</v>
      </c>
      <c r="ES16" s="1025">
        <f t="shared" si="87"/>
        <v>1</v>
      </c>
      <c r="ET16" s="1025">
        <f t="shared" si="87"/>
        <v>1</v>
      </c>
      <c r="EU16" s="1025">
        <f t="shared" si="87"/>
        <v>1</v>
      </c>
      <c r="EV16" s="1025">
        <f t="shared" si="87"/>
        <v>1</v>
      </c>
      <c r="EW16" s="1025">
        <f t="shared" si="87"/>
        <v>1</v>
      </c>
      <c r="EX16" s="1025">
        <f t="shared" si="87"/>
        <v>1</v>
      </c>
      <c r="EY16" s="1025">
        <f t="shared" si="87"/>
        <v>1</v>
      </c>
      <c r="EZ16" s="507"/>
      <c r="GV16" s="408"/>
    </row>
    <row r="17" spans="1:204" s="11" customFormat="1">
      <c r="A17" s="2"/>
      <c r="B17" s="1856"/>
      <c r="C17" s="791" t="str">
        <f>Dictionary!$D$209</f>
        <v>дата закупки</v>
      </c>
      <c r="D17" s="1103"/>
      <c r="E17" s="1160">
        <v>2010</v>
      </c>
      <c r="F17" s="1127"/>
      <c r="G17" s="913"/>
      <c r="H17" s="913"/>
      <c r="I17" s="913"/>
      <c r="J17" s="913"/>
      <c r="K17" s="913"/>
      <c r="L17" s="913"/>
      <c r="M17" s="913"/>
      <c r="N17" s="913"/>
      <c r="O17" s="913"/>
      <c r="P17" s="913"/>
      <c r="Q17" s="913"/>
      <c r="R17" s="913"/>
      <c r="S17" s="913"/>
      <c r="T17" s="913"/>
      <c r="U17" s="913"/>
      <c r="V17" s="913"/>
      <c r="W17" s="913"/>
      <c r="X17" s="913"/>
      <c r="Y17" s="913"/>
      <c r="Z17" s="913"/>
      <c r="AA17" s="913"/>
      <c r="AB17" s="913"/>
      <c r="AC17" s="913"/>
      <c r="AD17" s="913"/>
      <c r="AE17" s="913"/>
      <c r="AF17" s="913"/>
      <c r="AG17" s="913"/>
      <c r="AH17" s="913"/>
      <c r="AI17" s="913"/>
      <c r="AJ17" s="913"/>
      <c r="AK17" s="913"/>
      <c r="AL17" s="913"/>
      <c r="AM17" s="913"/>
      <c r="AN17" s="913"/>
      <c r="AO17" s="913"/>
      <c r="AP17" s="913"/>
      <c r="AQ17" s="913"/>
      <c r="AR17" s="913"/>
      <c r="AS17" s="913"/>
      <c r="AT17" s="913"/>
      <c r="AU17" s="913"/>
      <c r="AV17" s="913"/>
      <c r="AW17" s="913"/>
      <c r="AX17" s="913"/>
      <c r="AY17" s="913"/>
      <c r="AZ17" s="913"/>
      <c r="BA17" s="913"/>
      <c r="BB17" s="913"/>
      <c r="BC17" s="913"/>
      <c r="BD17" s="913"/>
      <c r="BE17" s="913"/>
      <c r="BF17" s="913"/>
      <c r="BG17" s="913"/>
      <c r="BH17" s="913"/>
      <c r="BI17" s="913"/>
      <c r="BJ17" s="913"/>
      <c r="BK17" s="913"/>
      <c r="BL17" s="913"/>
      <c r="BM17" s="913"/>
      <c r="BN17" s="913"/>
      <c r="BO17" s="913"/>
      <c r="BP17" s="913"/>
      <c r="BQ17" s="913"/>
      <c r="BR17" s="913"/>
      <c r="BS17" s="913"/>
      <c r="BT17" s="913"/>
      <c r="BU17" s="913"/>
      <c r="BV17" s="913"/>
      <c r="BW17" s="913"/>
      <c r="BX17" s="913"/>
      <c r="BY17" s="913"/>
      <c r="BZ17" s="913"/>
      <c r="CA17" s="913"/>
      <c r="CB17" s="913"/>
      <c r="CC17" s="913"/>
      <c r="CD17" s="913"/>
      <c r="CE17" s="913"/>
      <c r="CF17" s="913"/>
      <c r="CG17" s="913"/>
      <c r="CH17" s="913"/>
      <c r="CI17" s="913"/>
      <c r="CJ17" s="913"/>
      <c r="CK17" s="913"/>
      <c r="CL17" s="913"/>
      <c r="CM17" s="913"/>
      <c r="CN17" s="913"/>
      <c r="CO17" s="913"/>
      <c r="CP17" s="913"/>
      <c r="CQ17" s="913"/>
      <c r="CR17" s="913"/>
      <c r="CS17" s="913"/>
      <c r="CT17" s="913"/>
      <c r="CU17" s="913"/>
      <c r="CV17" s="913"/>
      <c r="CW17" s="913"/>
      <c r="CX17" s="913"/>
      <c r="CY17" s="913"/>
      <c r="CZ17" s="913"/>
      <c r="DA17" s="913"/>
      <c r="DB17" s="913"/>
      <c r="DC17" s="913"/>
      <c r="DD17" s="913"/>
      <c r="DE17" s="913"/>
      <c r="DF17" s="913"/>
      <c r="DG17" s="913"/>
      <c r="DH17" s="913"/>
      <c r="DI17" s="913"/>
      <c r="DJ17" s="913"/>
      <c r="DK17" s="913"/>
      <c r="DL17" s="913"/>
      <c r="DM17" s="913"/>
      <c r="DN17" s="913"/>
      <c r="DO17" s="913"/>
      <c r="DP17" s="913"/>
      <c r="DQ17" s="913"/>
      <c r="DR17" s="913"/>
      <c r="DS17" s="913"/>
      <c r="DT17" s="913"/>
      <c r="DU17" s="913"/>
      <c r="DV17" s="913"/>
      <c r="DW17" s="913"/>
      <c r="DX17" s="913"/>
      <c r="DY17" s="913"/>
      <c r="DZ17" s="913"/>
      <c r="EA17" s="913"/>
      <c r="EB17" s="913"/>
      <c r="EC17" s="913"/>
      <c r="ED17" s="913"/>
      <c r="EE17" s="913"/>
      <c r="EF17" s="913"/>
      <c r="EG17" s="913"/>
      <c r="EH17" s="913"/>
      <c r="EI17" s="913"/>
      <c r="EJ17" s="913"/>
      <c r="EK17" s="913"/>
      <c r="EL17" s="913"/>
      <c r="EM17" s="913"/>
      <c r="EN17" s="913"/>
      <c r="EO17" s="913"/>
      <c r="EP17" s="913"/>
      <c r="EQ17" s="913"/>
      <c r="ER17" s="913"/>
      <c r="ES17" s="913"/>
      <c r="ET17" s="913"/>
      <c r="EU17" s="913"/>
      <c r="EV17" s="913"/>
      <c r="EW17" s="913"/>
      <c r="EX17" s="913"/>
      <c r="EY17" s="913"/>
      <c r="EZ17" s="507"/>
      <c r="GV17" s="408"/>
    </row>
    <row r="18" spans="1:204" s="11" customFormat="1">
      <c r="A18" s="2"/>
      <c r="B18" s="1856"/>
      <c r="C18" s="791" t="str">
        <f>Dictionary!$D$210</f>
        <v>возраст оборудования на дату закупки</v>
      </c>
      <c r="D18" s="1103"/>
      <c r="E18" s="1156">
        <v>5</v>
      </c>
      <c r="F18" s="1129"/>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c r="AF18" s="600"/>
      <c r="AG18" s="600"/>
      <c r="AH18" s="600"/>
      <c r="AI18" s="600"/>
      <c r="AJ18" s="600"/>
      <c r="AK18" s="600"/>
      <c r="AL18" s="600"/>
      <c r="AM18" s="600"/>
      <c r="AN18" s="600"/>
      <c r="AO18" s="600"/>
      <c r="AP18" s="600"/>
      <c r="AQ18" s="600"/>
      <c r="AR18" s="600"/>
      <c r="AS18" s="600"/>
      <c r="AT18" s="600"/>
      <c r="AU18" s="600"/>
      <c r="AV18" s="600"/>
      <c r="AW18" s="600"/>
      <c r="AX18" s="600"/>
      <c r="AY18" s="600"/>
      <c r="AZ18" s="600"/>
      <c r="BA18" s="600"/>
      <c r="BB18" s="600"/>
      <c r="BC18" s="600"/>
      <c r="BD18" s="600"/>
      <c r="BE18" s="600"/>
      <c r="BF18" s="600"/>
      <c r="BG18" s="600"/>
      <c r="BH18" s="600"/>
      <c r="BI18" s="600"/>
      <c r="BJ18" s="600"/>
      <c r="BK18" s="600"/>
      <c r="BL18" s="600"/>
      <c r="BM18" s="600"/>
      <c r="BN18" s="600"/>
      <c r="BO18" s="600"/>
      <c r="BP18" s="600"/>
      <c r="BQ18" s="600"/>
      <c r="BR18" s="600"/>
      <c r="BS18" s="600"/>
      <c r="BT18" s="600"/>
      <c r="BU18" s="600"/>
      <c r="BV18" s="600"/>
      <c r="BW18" s="600"/>
      <c r="BX18" s="600"/>
      <c r="BY18" s="600"/>
      <c r="BZ18" s="600"/>
      <c r="CA18" s="600"/>
      <c r="CB18" s="600"/>
      <c r="CC18" s="600"/>
      <c r="CD18" s="600"/>
      <c r="CE18" s="600"/>
      <c r="CF18" s="600"/>
      <c r="CG18" s="600"/>
      <c r="CH18" s="600"/>
      <c r="CI18" s="600"/>
      <c r="CJ18" s="600"/>
      <c r="CK18" s="600"/>
      <c r="CL18" s="600"/>
      <c r="CM18" s="600"/>
      <c r="CN18" s="600"/>
      <c r="CO18" s="600"/>
      <c r="CP18" s="600"/>
      <c r="CQ18" s="600"/>
      <c r="CR18" s="600"/>
      <c r="CS18" s="600"/>
      <c r="CT18" s="600"/>
      <c r="CU18" s="600"/>
      <c r="CV18" s="600"/>
      <c r="CW18" s="600"/>
      <c r="CX18" s="600"/>
      <c r="CY18" s="600"/>
      <c r="CZ18" s="600"/>
      <c r="DA18" s="600"/>
      <c r="DB18" s="600"/>
      <c r="DC18" s="600"/>
      <c r="DD18" s="600"/>
      <c r="DE18" s="600"/>
      <c r="DF18" s="600"/>
      <c r="DG18" s="600"/>
      <c r="DH18" s="600"/>
      <c r="DI18" s="600"/>
      <c r="DJ18" s="600"/>
      <c r="DK18" s="600"/>
      <c r="DL18" s="600"/>
      <c r="DM18" s="600"/>
      <c r="DN18" s="600"/>
      <c r="DO18" s="600"/>
      <c r="DP18" s="600"/>
      <c r="DQ18" s="600"/>
      <c r="DR18" s="600"/>
      <c r="DS18" s="600"/>
      <c r="DT18" s="600"/>
      <c r="DU18" s="600"/>
      <c r="DV18" s="600"/>
      <c r="DW18" s="600"/>
      <c r="DX18" s="600"/>
      <c r="DY18" s="600"/>
      <c r="DZ18" s="600"/>
      <c r="EA18" s="600"/>
      <c r="EB18" s="600"/>
      <c r="EC18" s="600"/>
      <c r="ED18" s="600"/>
      <c r="EE18" s="600"/>
      <c r="EF18" s="600"/>
      <c r="EG18" s="600"/>
      <c r="EH18" s="600"/>
      <c r="EI18" s="600"/>
      <c r="EJ18" s="600"/>
      <c r="EK18" s="600"/>
      <c r="EL18" s="600"/>
      <c r="EM18" s="600"/>
      <c r="EN18" s="600"/>
      <c r="EO18" s="600"/>
      <c r="EP18" s="600"/>
      <c r="EQ18" s="600"/>
      <c r="ER18" s="600"/>
      <c r="ES18" s="600"/>
      <c r="ET18" s="600"/>
      <c r="EU18" s="600"/>
      <c r="EV18" s="600"/>
      <c r="EW18" s="600"/>
      <c r="EX18" s="600"/>
      <c r="EY18" s="600"/>
      <c r="EZ18" s="507"/>
      <c r="GV18" s="408"/>
    </row>
    <row r="19" spans="1:204">
      <c r="B19" s="1857"/>
      <c r="C19" s="791" t="str">
        <f>Dictionary!$D$211</f>
        <v>стоимость эквивалентного нового оборудования</v>
      </c>
      <c r="D19" s="1114">
        <f>SUM(F19:EY19)</f>
        <v>0</v>
      </c>
      <c r="E19" s="1162">
        <v>150000</v>
      </c>
      <c r="F19" s="1129"/>
      <c r="G19" s="600"/>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2"/>
      <c r="AX19" s="392"/>
      <c r="AY19" s="392"/>
      <c r="AZ19" s="392"/>
      <c r="BA19" s="392"/>
      <c r="BB19" s="392"/>
      <c r="BC19" s="392"/>
      <c r="BD19" s="392"/>
      <c r="BE19" s="392"/>
      <c r="BF19" s="392"/>
      <c r="BG19" s="392"/>
      <c r="BH19" s="392"/>
      <c r="BI19" s="392"/>
      <c r="BJ19" s="392"/>
      <c r="BK19" s="392"/>
      <c r="BL19" s="392"/>
      <c r="BM19" s="392"/>
      <c r="BN19" s="392"/>
      <c r="BO19" s="392"/>
      <c r="BP19" s="392"/>
      <c r="BQ19" s="392"/>
      <c r="BR19" s="392"/>
      <c r="BS19" s="392"/>
      <c r="BT19" s="392"/>
      <c r="BU19" s="392"/>
      <c r="BV19" s="392"/>
      <c r="BW19" s="392"/>
      <c r="BX19" s="392"/>
      <c r="BY19" s="392"/>
      <c r="BZ19" s="392"/>
      <c r="CA19" s="392"/>
      <c r="CB19" s="392"/>
      <c r="CC19" s="392"/>
      <c r="CD19" s="392"/>
      <c r="CE19" s="392"/>
      <c r="CF19" s="392"/>
      <c r="CG19" s="392"/>
      <c r="CH19" s="392"/>
      <c r="CI19" s="392"/>
      <c r="CJ19" s="392"/>
      <c r="CK19" s="392"/>
      <c r="CL19" s="392"/>
      <c r="CM19" s="392"/>
      <c r="CN19" s="392"/>
      <c r="CO19" s="392"/>
      <c r="CP19" s="392"/>
      <c r="CQ19" s="392"/>
      <c r="CR19" s="392"/>
      <c r="CS19" s="392"/>
      <c r="CT19" s="392"/>
      <c r="CU19" s="392"/>
      <c r="CV19" s="392"/>
      <c r="CW19" s="392"/>
      <c r="CX19" s="392"/>
      <c r="CY19" s="392"/>
      <c r="CZ19" s="392"/>
      <c r="DA19" s="392"/>
      <c r="DB19" s="392"/>
      <c r="DC19" s="392"/>
      <c r="DD19" s="392"/>
      <c r="DE19" s="392"/>
      <c r="DF19" s="392"/>
      <c r="DG19" s="392"/>
      <c r="DH19" s="392"/>
      <c r="DI19" s="392"/>
      <c r="DJ19" s="392"/>
      <c r="DK19" s="392"/>
      <c r="DL19" s="392"/>
      <c r="DM19" s="392"/>
      <c r="DN19" s="392"/>
      <c r="DO19" s="392"/>
      <c r="DP19" s="392"/>
      <c r="DQ19" s="392"/>
      <c r="DR19" s="392"/>
      <c r="DS19" s="392"/>
      <c r="DT19" s="392"/>
      <c r="DU19" s="392"/>
      <c r="DV19" s="392"/>
      <c r="DW19" s="392"/>
      <c r="DX19" s="392"/>
      <c r="DY19" s="392"/>
      <c r="DZ19" s="392"/>
      <c r="EA19" s="392"/>
      <c r="EB19" s="392"/>
      <c r="EC19" s="392"/>
      <c r="ED19" s="392"/>
      <c r="EE19" s="392"/>
      <c r="EF19" s="392"/>
      <c r="EG19" s="392"/>
      <c r="EH19" s="392"/>
      <c r="EI19" s="392"/>
      <c r="EJ19" s="392"/>
      <c r="EK19" s="392"/>
      <c r="EL19" s="392"/>
      <c r="EM19" s="392"/>
      <c r="EN19" s="392"/>
      <c r="EO19" s="392"/>
      <c r="EP19" s="392"/>
      <c r="EQ19" s="392"/>
      <c r="ER19" s="392"/>
      <c r="ES19" s="392"/>
      <c r="ET19" s="392"/>
      <c r="EU19" s="392"/>
      <c r="EV19" s="392"/>
      <c r="EW19" s="392"/>
      <c r="EX19" s="392"/>
      <c r="EY19" s="392"/>
      <c r="GV19" s="7"/>
    </row>
    <row r="20" spans="1:204" s="11" customFormat="1">
      <c r="A20" s="2"/>
      <c r="B20" s="790" t="s">
        <v>4790</v>
      </c>
      <c r="C20" s="791" t="str">
        <f>Dictionary!$D$212</f>
        <v>Срок амортизации (технический срок службы)</v>
      </c>
      <c r="D20" s="1103"/>
      <c r="E20" s="1158">
        <v>10</v>
      </c>
      <c r="F20" s="1125"/>
      <c r="G20" s="602"/>
      <c r="H20" s="602"/>
      <c r="I20" s="602"/>
      <c r="J20" s="602"/>
      <c r="K20" s="602"/>
      <c r="L20" s="602"/>
      <c r="M20" s="602"/>
      <c r="N20" s="602"/>
      <c r="O20" s="602"/>
      <c r="P20" s="602"/>
      <c r="Q20" s="602"/>
      <c r="R20" s="602"/>
      <c r="S20" s="602"/>
      <c r="T20" s="602"/>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R20" s="602"/>
      <c r="AS20" s="602"/>
      <c r="AT20" s="602"/>
      <c r="AU20" s="602"/>
      <c r="AV20" s="602"/>
      <c r="AW20" s="602"/>
      <c r="AX20" s="602"/>
      <c r="AY20" s="602"/>
      <c r="AZ20" s="602"/>
      <c r="BA20" s="602"/>
      <c r="BB20" s="602"/>
      <c r="BC20" s="602"/>
      <c r="BD20" s="602"/>
      <c r="BE20" s="602"/>
      <c r="BF20" s="602"/>
      <c r="BG20" s="602"/>
      <c r="BH20" s="602"/>
      <c r="BI20" s="602"/>
      <c r="BJ20" s="602"/>
      <c r="BK20" s="602"/>
      <c r="BL20" s="602"/>
      <c r="BM20" s="602"/>
      <c r="BN20" s="602"/>
      <c r="BO20" s="602"/>
      <c r="BP20" s="602"/>
      <c r="BQ20" s="602"/>
      <c r="BR20" s="602"/>
      <c r="BS20" s="602"/>
      <c r="BT20" s="602"/>
      <c r="BU20" s="602"/>
      <c r="BV20" s="602"/>
      <c r="BW20" s="602"/>
      <c r="BX20" s="602"/>
      <c r="BY20" s="602"/>
      <c r="BZ20" s="602"/>
      <c r="CA20" s="602"/>
      <c r="CB20" s="602"/>
      <c r="CC20" s="602"/>
      <c r="CD20" s="602"/>
      <c r="CE20" s="602"/>
      <c r="CF20" s="602"/>
      <c r="CG20" s="602"/>
      <c r="CH20" s="602"/>
      <c r="CI20" s="602"/>
      <c r="CJ20" s="602"/>
      <c r="CK20" s="602"/>
      <c r="CL20" s="602"/>
      <c r="CM20" s="602"/>
      <c r="CN20" s="602"/>
      <c r="CO20" s="602"/>
      <c r="CP20" s="602"/>
      <c r="CQ20" s="602"/>
      <c r="CR20" s="602"/>
      <c r="CS20" s="602"/>
      <c r="CT20" s="602"/>
      <c r="CU20" s="602"/>
      <c r="CV20" s="602"/>
      <c r="CW20" s="602"/>
      <c r="CX20" s="602"/>
      <c r="CY20" s="602"/>
      <c r="CZ20" s="602"/>
      <c r="DA20" s="602"/>
      <c r="DB20" s="602"/>
      <c r="DC20" s="602"/>
      <c r="DD20" s="602"/>
      <c r="DE20" s="602"/>
      <c r="DF20" s="602"/>
      <c r="DG20" s="602"/>
      <c r="DH20" s="602"/>
      <c r="DI20" s="602"/>
      <c r="DJ20" s="602"/>
      <c r="DK20" s="602"/>
      <c r="DL20" s="602"/>
      <c r="DM20" s="602"/>
      <c r="DN20" s="602"/>
      <c r="DO20" s="602"/>
      <c r="DP20" s="602"/>
      <c r="DQ20" s="602"/>
      <c r="DR20" s="602"/>
      <c r="DS20" s="602"/>
      <c r="DT20" s="602"/>
      <c r="DU20" s="602"/>
      <c r="DV20" s="602"/>
      <c r="DW20" s="602"/>
      <c r="DX20" s="602"/>
      <c r="DY20" s="602"/>
      <c r="DZ20" s="602"/>
      <c r="EA20" s="602"/>
      <c r="EB20" s="602"/>
      <c r="EC20" s="602"/>
      <c r="ED20" s="602"/>
      <c r="EE20" s="602"/>
      <c r="EF20" s="602"/>
      <c r="EG20" s="602"/>
      <c r="EH20" s="602"/>
      <c r="EI20" s="602"/>
      <c r="EJ20" s="602"/>
      <c r="EK20" s="602"/>
      <c r="EL20" s="602"/>
      <c r="EM20" s="602"/>
      <c r="EN20" s="602"/>
      <c r="EO20" s="602"/>
      <c r="EP20" s="602"/>
      <c r="EQ20" s="602"/>
      <c r="ER20" s="602"/>
      <c r="ES20" s="602"/>
      <c r="ET20" s="602"/>
      <c r="EU20" s="602"/>
      <c r="EV20" s="602"/>
      <c r="EW20" s="602"/>
      <c r="EX20" s="602"/>
      <c r="EY20" s="602"/>
      <c r="EZ20" s="507"/>
      <c r="GV20" s="408"/>
    </row>
    <row r="21" spans="1:204" s="11" customFormat="1">
      <c r="A21" s="2"/>
      <c r="B21" s="790" t="s">
        <v>1990</v>
      </c>
      <c r="C21" s="791" t="str">
        <f>Dictionary!$D$213</f>
        <v>Количество операторов</v>
      </c>
      <c r="D21" s="1115">
        <f>SUM(F21:EY21)</f>
        <v>0</v>
      </c>
      <c r="E21" s="1163">
        <v>0.5</v>
      </c>
      <c r="F21" s="1130"/>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R21" s="603"/>
      <c r="AS21" s="603"/>
      <c r="AT21" s="603"/>
      <c r="AU21" s="603"/>
      <c r="AV21" s="603"/>
      <c r="AW21" s="603"/>
      <c r="AX21" s="603"/>
      <c r="AY21" s="603"/>
      <c r="AZ21" s="603"/>
      <c r="BA21" s="603"/>
      <c r="BB21" s="603"/>
      <c r="BC21" s="603"/>
      <c r="BD21" s="603"/>
      <c r="BE21" s="603"/>
      <c r="BF21" s="603"/>
      <c r="BG21" s="603"/>
      <c r="BH21" s="603"/>
      <c r="BI21" s="603"/>
      <c r="BJ21" s="603"/>
      <c r="BK21" s="603"/>
      <c r="BL21" s="603"/>
      <c r="BM21" s="603"/>
      <c r="BN21" s="603"/>
      <c r="BO21" s="603"/>
      <c r="BP21" s="603"/>
      <c r="BQ21" s="603"/>
      <c r="BR21" s="603"/>
      <c r="BS21" s="603"/>
      <c r="BT21" s="603"/>
      <c r="BU21" s="603"/>
      <c r="BV21" s="603"/>
      <c r="BW21" s="603"/>
      <c r="BX21" s="603"/>
      <c r="BY21" s="603"/>
      <c r="BZ21" s="603"/>
      <c r="CA21" s="603"/>
      <c r="CB21" s="603"/>
      <c r="CC21" s="603"/>
      <c r="CD21" s="603"/>
      <c r="CE21" s="603"/>
      <c r="CF21" s="603"/>
      <c r="CG21" s="603"/>
      <c r="CH21" s="603"/>
      <c r="CI21" s="603"/>
      <c r="CJ21" s="603"/>
      <c r="CK21" s="603"/>
      <c r="CL21" s="603"/>
      <c r="CM21" s="603"/>
      <c r="CN21" s="603"/>
      <c r="CO21" s="603"/>
      <c r="CP21" s="603"/>
      <c r="CQ21" s="603"/>
      <c r="CR21" s="603"/>
      <c r="CS21" s="603"/>
      <c r="CT21" s="603"/>
      <c r="CU21" s="603"/>
      <c r="CV21" s="603"/>
      <c r="CW21" s="603"/>
      <c r="CX21" s="603"/>
      <c r="CY21" s="603"/>
      <c r="CZ21" s="603"/>
      <c r="DA21" s="603"/>
      <c r="DB21" s="603"/>
      <c r="DC21" s="603"/>
      <c r="DD21" s="603"/>
      <c r="DE21" s="603"/>
      <c r="DF21" s="603"/>
      <c r="DG21" s="603"/>
      <c r="DH21" s="603"/>
      <c r="DI21" s="603"/>
      <c r="DJ21" s="603"/>
      <c r="DK21" s="603"/>
      <c r="DL21" s="603"/>
      <c r="DM21" s="603"/>
      <c r="DN21" s="603"/>
      <c r="DO21" s="603"/>
      <c r="DP21" s="603"/>
      <c r="DQ21" s="603"/>
      <c r="DR21" s="603"/>
      <c r="DS21" s="603"/>
      <c r="DT21" s="603"/>
      <c r="DU21" s="603"/>
      <c r="DV21" s="603"/>
      <c r="DW21" s="603"/>
      <c r="DX21" s="603"/>
      <c r="DY21" s="603"/>
      <c r="DZ21" s="603"/>
      <c r="EA21" s="603"/>
      <c r="EB21" s="603"/>
      <c r="EC21" s="603"/>
      <c r="ED21" s="603"/>
      <c r="EE21" s="603"/>
      <c r="EF21" s="603"/>
      <c r="EG21" s="603"/>
      <c r="EH21" s="603"/>
      <c r="EI21" s="603"/>
      <c r="EJ21" s="603"/>
      <c r="EK21" s="603"/>
      <c r="EL21" s="603"/>
      <c r="EM21" s="603"/>
      <c r="EN21" s="603"/>
      <c r="EO21" s="603"/>
      <c r="EP21" s="603"/>
      <c r="EQ21" s="603"/>
      <c r="ER21" s="603"/>
      <c r="ES21" s="603"/>
      <c r="ET21" s="603"/>
      <c r="EU21" s="603"/>
      <c r="EV21" s="603"/>
      <c r="EW21" s="603"/>
      <c r="EX21" s="603"/>
      <c r="EY21" s="603"/>
      <c r="EZ21" s="507"/>
      <c r="GV21" s="408"/>
    </row>
    <row r="22" spans="1:204" ht="13.8" thickBot="1">
      <c r="B22" s="798" t="s">
        <v>1991</v>
      </c>
      <c r="C22" s="799" t="str">
        <f>Dictionary!$D$214</f>
        <v>Коэффициент доп. рабочего времени (TSP) (%)</v>
      </c>
      <c r="D22" s="1116"/>
      <c r="E22" s="1164">
        <v>0</v>
      </c>
      <c r="F22" s="1131"/>
      <c r="G22" s="914"/>
      <c r="H22" s="915"/>
      <c r="I22" s="915"/>
      <c r="J22" s="915"/>
      <c r="K22" s="915"/>
      <c r="L22" s="915"/>
      <c r="M22" s="915"/>
      <c r="N22" s="915"/>
      <c r="O22" s="915"/>
      <c r="P22" s="915"/>
      <c r="Q22" s="915"/>
      <c r="R22" s="915"/>
      <c r="S22" s="915"/>
      <c r="T22" s="915"/>
      <c r="U22" s="915"/>
      <c r="V22" s="915"/>
      <c r="W22" s="915"/>
      <c r="X22" s="915"/>
      <c r="Y22" s="915"/>
      <c r="Z22" s="915"/>
      <c r="AA22" s="915"/>
      <c r="AB22" s="915"/>
      <c r="AC22" s="915"/>
      <c r="AD22" s="915"/>
      <c r="AE22" s="915"/>
      <c r="AF22" s="915"/>
      <c r="AG22" s="915"/>
      <c r="AH22" s="915"/>
      <c r="AI22" s="915"/>
      <c r="AJ22" s="915"/>
      <c r="AK22" s="915"/>
      <c r="AL22" s="915"/>
      <c r="AM22" s="915"/>
      <c r="AN22" s="915"/>
      <c r="AO22" s="915"/>
      <c r="AP22" s="915"/>
      <c r="AQ22" s="915"/>
      <c r="AR22" s="915"/>
      <c r="AS22" s="915"/>
      <c r="AT22" s="915"/>
      <c r="AU22" s="915"/>
      <c r="AV22" s="915"/>
      <c r="AW22" s="915"/>
      <c r="AX22" s="915"/>
      <c r="AY22" s="915"/>
      <c r="AZ22" s="915"/>
      <c r="BA22" s="915"/>
      <c r="BB22" s="915"/>
      <c r="BC22" s="915"/>
      <c r="BD22" s="915"/>
      <c r="BE22" s="915"/>
      <c r="BF22" s="915"/>
      <c r="BG22" s="915"/>
      <c r="BH22" s="915"/>
      <c r="BI22" s="915"/>
      <c r="BJ22" s="915"/>
      <c r="BK22" s="915"/>
      <c r="BL22" s="915"/>
      <c r="BM22" s="915"/>
      <c r="BN22" s="915"/>
      <c r="BO22" s="915"/>
      <c r="BP22" s="915"/>
      <c r="BQ22" s="915"/>
      <c r="BR22" s="915"/>
      <c r="BS22" s="915"/>
      <c r="BT22" s="915"/>
      <c r="BU22" s="915"/>
      <c r="BV22" s="915"/>
      <c r="BW22" s="915"/>
      <c r="BX22" s="915"/>
      <c r="BY22" s="915"/>
      <c r="BZ22" s="915"/>
      <c r="CA22" s="915"/>
      <c r="CB22" s="915"/>
      <c r="CC22" s="915"/>
      <c r="CD22" s="915"/>
      <c r="CE22" s="915"/>
      <c r="CF22" s="915"/>
      <c r="CG22" s="915"/>
      <c r="CH22" s="915"/>
      <c r="CI22" s="915"/>
      <c r="CJ22" s="915"/>
      <c r="CK22" s="915"/>
      <c r="CL22" s="915"/>
      <c r="CM22" s="915"/>
      <c r="CN22" s="915"/>
      <c r="CO22" s="915"/>
      <c r="CP22" s="915"/>
      <c r="CQ22" s="915"/>
      <c r="CR22" s="915"/>
      <c r="CS22" s="915"/>
      <c r="CT22" s="915"/>
      <c r="CU22" s="915"/>
      <c r="CV22" s="915"/>
      <c r="CW22" s="915"/>
      <c r="CX22" s="915"/>
      <c r="CY22" s="915"/>
      <c r="CZ22" s="915"/>
      <c r="DA22" s="915"/>
      <c r="DB22" s="915"/>
      <c r="DC22" s="915"/>
      <c r="DD22" s="915"/>
      <c r="DE22" s="915"/>
      <c r="DF22" s="915"/>
      <c r="DG22" s="915"/>
      <c r="DH22" s="915"/>
      <c r="DI22" s="915"/>
      <c r="DJ22" s="915"/>
      <c r="DK22" s="915"/>
      <c r="DL22" s="915"/>
      <c r="DM22" s="915"/>
      <c r="DN22" s="915"/>
      <c r="DO22" s="915"/>
      <c r="DP22" s="915"/>
      <c r="DQ22" s="915"/>
      <c r="DR22" s="915"/>
      <c r="DS22" s="915"/>
      <c r="DT22" s="915"/>
      <c r="DU22" s="915"/>
      <c r="DV22" s="915"/>
      <c r="DW22" s="915"/>
      <c r="DX22" s="915"/>
      <c r="DY22" s="915"/>
      <c r="DZ22" s="915"/>
      <c r="EA22" s="915"/>
      <c r="EB22" s="915"/>
      <c r="EC22" s="915"/>
      <c r="ED22" s="915"/>
      <c r="EE22" s="915"/>
      <c r="EF22" s="915"/>
      <c r="EG22" s="915"/>
      <c r="EH22" s="915"/>
      <c r="EI22" s="915"/>
      <c r="EJ22" s="915"/>
      <c r="EK22" s="915"/>
      <c r="EL22" s="915"/>
      <c r="EM22" s="915"/>
      <c r="EN22" s="915"/>
      <c r="EO22" s="915"/>
      <c r="EP22" s="915"/>
      <c r="EQ22" s="915"/>
      <c r="ER22" s="915"/>
      <c r="ES22" s="915"/>
      <c r="ET22" s="915"/>
      <c r="EU22" s="915"/>
      <c r="EV22" s="915"/>
      <c r="EW22" s="915"/>
      <c r="EX22" s="915"/>
      <c r="EY22" s="915"/>
      <c r="GV22" s="7"/>
    </row>
    <row r="23" spans="1:204" ht="13.8" thickBot="1">
      <c r="B23" s="800"/>
      <c r="C23" s="801"/>
      <c r="D23" s="802"/>
      <c r="E23" s="1165"/>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3"/>
      <c r="AM23" s="393"/>
      <c r="AN23" s="393"/>
      <c r="AO23" s="393"/>
      <c r="AP23" s="393"/>
      <c r="AQ23" s="393"/>
      <c r="AR23" s="393"/>
      <c r="AS23" s="393"/>
      <c r="AT23" s="393"/>
      <c r="AU23" s="393"/>
      <c r="AV23" s="393"/>
      <c r="AW23" s="393"/>
      <c r="AX23" s="393"/>
      <c r="AY23" s="393"/>
      <c r="AZ23" s="393"/>
      <c r="BA23" s="393"/>
      <c r="BB23" s="393"/>
      <c r="BC23" s="393"/>
      <c r="BD23" s="393"/>
      <c r="BE23" s="393"/>
      <c r="BF23" s="393"/>
      <c r="BG23" s="393"/>
      <c r="BH23" s="393"/>
      <c r="BI23" s="393"/>
      <c r="BJ23" s="393"/>
      <c r="BK23" s="393"/>
      <c r="BL23" s="393"/>
      <c r="BM23" s="393"/>
      <c r="BN23" s="393"/>
      <c r="BO23" s="393"/>
      <c r="BP23" s="393"/>
      <c r="BQ23" s="393"/>
      <c r="BR23" s="393"/>
      <c r="BS23" s="393"/>
      <c r="BT23" s="393"/>
      <c r="BU23" s="393"/>
      <c r="BV23" s="393"/>
      <c r="BW23" s="393"/>
      <c r="BX23" s="393"/>
      <c r="BY23" s="393"/>
      <c r="BZ23" s="393"/>
      <c r="CA23" s="393"/>
      <c r="CB23" s="393"/>
      <c r="CC23" s="393"/>
      <c r="CD23" s="393"/>
      <c r="CE23" s="393"/>
      <c r="CF23" s="393"/>
      <c r="CG23" s="393"/>
      <c r="CH23" s="393"/>
      <c r="CI23" s="393"/>
      <c r="CJ23" s="393"/>
      <c r="CK23" s="393"/>
      <c r="CL23" s="393"/>
      <c r="CM23" s="393"/>
      <c r="CN23" s="393"/>
      <c r="CO23" s="393"/>
      <c r="CP23" s="393"/>
      <c r="CQ23" s="393"/>
      <c r="CR23" s="393"/>
      <c r="CS23" s="393"/>
      <c r="CT23" s="393"/>
      <c r="CU23" s="393"/>
      <c r="CV23" s="393"/>
      <c r="CW23" s="393"/>
      <c r="CX23" s="393"/>
      <c r="CY23" s="393"/>
      <c r="CZ23" s="393"/>
      <c r="DA23" s="393"/>
      <c r="DB23" s="393"/>
      <c r="DC23" s="393"/>
      <c r="DD23" s="393"/>
      <c r="DE23" s="393"/>
      <c r="DF23" s="393"/>
      <c r="DG23" s="393"/>
      <c r="DH23" s="393"/>
      <c r="DI23" s="393"/>
      <c r="DJ23" s="393"/>
      <c r="DK23" s="393"/>
      <c r="DL23" s="393"/>
      <c r="DM23" s="393"/>
      <c r="DN23" s="393"/>
      <c r="DO23" s="393"/>
      <c r="DP23" s="393"/>
      <c r="DQ23" s="393"/>
      <c r="DR23" s="393"/>
      <c r="DS23" s="393"/>
      <c r="DT23" s="393"/>
      <c r="DU23" s="393"/>
      <c r="DV23" s="393"/>
      <c r="DW23" s="393"/>
      <c r="DX23" s="393"/>
      <c r="DY23" s="393"/>
      <c r="DZ23" s="393"/>
      <c r="EA23" s="393"/>
      <c r="EB23" s="393"/>
      <c r="EC23" s="393"/>
      <c r="ED23" s="393"/>
      <c r="EE23" s="393"/>
      <c r="EF23" s="393"/>
      <c r="EG23" s="393"/>
      <c r="EH23" s="393"/>
      <c r="EI23" s="393"/>
      <c r="EJ23" s="393"/>
      <c r="EK23" s="393"/>
      <c r="EL23" s="393"/>
      <c r="EM23" s="393"/>
      <c r="EN23" s="393"/>
      <c r="EO23" s="393"/>
      <c r="EP23" s="393"/>
      <c r="EQ23" s="393"/>
      <c r="ER23" s="393"/>
      <c r="ES23" s="393"/>
      <c r="ET23" s="393"/>
      <c r="EU23" s="393"/>
      <c r="EV23" s="393"/>
      <c r="EW23" s="393"/>
      <c r="EX23" s="393"/>
      <c r="EY23" s="393"/>
      <c r="FA23" s="57"/>
      <c r="FB23" s="57"/>
      <c r="FC23" s="57"/>
      <c r="GV23" s="7"/>
    </row>
    <row r="24" spans="1:204" ht="13.8" thickBot="1">
      <c r="B24" s="788"/>
      <c r="C24" s="789" t="str">
        <f>Dictionary!$D$215</f>
        <v>Производительность рабочего места</v>
      </c>
      <c r="D24" s="1101"/>
      <c r="E24" s="1166"/>
      <c r="F24" s="557"/>
      <c r="G24" s="557"/>
      <c r="H24" s="557"/>
      <c r="I24" s="557"/>
      <c r="J24" s="557"/>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M24" s="557"/>
      <c r="AN24" s="557"/>
      <c r="AO24" s="557"/>
      <c r="AP24" s="557"/>
      <c r="AQ24" s="557"/>
      <c r="AR24" s="557"/>
      <c r="AS24" s="557"/>
      <c r="AT24" s="557"/>
      <c r="AU24" s="557"/>
      <c r="AV24" s="557"/>
      <c r="AW24" s="557"/>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7"/>
      <c r="BX24" s="557"/>
      <c r="BY24" s="557"/>
      <c r="BZ24" s="557"/>
      <c r="CA24" s="557"/>
      <c r="CB24" s="557"/>
      <c r="CC24" s="557"/>
      <c r="CD24" s="557"/>
      <c r="CE24" s="557"/>
      <c r="CF24" s="557"/>
      <c r="CG24" s="557"/>
      <c r="CH24" s="557"/>
      <c r="CI24" s="557"/>
      <c r="CJ24" s="557"/>
      <c r="CK24" s="557"/>
      <c r="CL24" s="557"/>
      <c r="CM24" s="557"/>
      <c r="CN24" s="557"/>
      <c r="CO24" s="557"/>
      <c r="CP24" s="557"/>
      <c r="CQ24" s="557"/>
      <c r="CR24" s="557"/>
      <c r="CS24" s="557"/>
      <c r="CT24" s="557"/>
      <c r="CU24" s="557"/>
      <c r="CV24" s="557"/>
      <c r="CW24" s="557"/>
      <c r="CX24" s="557"/>
      <c r="CY24" s="557"/>
      <c r="CZ24" s="557"/>
      <c r="DA24" s="557"/>
      <c r="DB24" s="557"/>
      <c r="DC24" s="557"/>
      <c r="DD24" s="557"/>
      <c r="DE24" s="557"/>
      <c r="DF24" s="557"/>
      <c r="DG24" s="557"/>
      <c r="DH24" s="557"/>
      <c r="DI24" s="557"/>
      <c r="DJ24" s="557"/>
      <c r="DK24" s="557"/>
      <c r="DL24" s="557"/>
      <c r="DM24" s="557"/>
      <c r="DN24" s="557"/>
      <c r="DO24" s="557"/>
      <c r="DP24" s="557"/>
      <c r="DQ24" s="557"/>
      <c r="DR24" s="557"/>
      <c r="DS24" s="557"/>
      <c r="DT24" s="557"/>
      <c r="DU24" s="557"/>
      <c r="DV24" s="557"/>
      <c r="DW24" s="557"/>
      <c r="DX24" s="557"/>
      <c r="DY24" s="557"/>
      <c r="DZ24" s="557"/>
      <c r="EA24" s="557"/>
      <c r="EB24" s="557"/>
      <c r="EC24" s="557"/>
      <c r="ED24" s="557"/>
      <c r="EE24" s="557"/>
      <c r="EF24" s="557"/>
      <c r="EG24" s="557"/>
      <c r="EH24" s="557"/>
      <c r="EI24" s="557"/>
      <c r="EJ24" s="557"/>
      <c r="EK24" s="557"/>
      <c r="EL24" s="557"/>
      <c r="EM24" s="557"/>
      <c r="EN24" s="557"/>
      <c r="EO24" s="557"/>
      <c r="EP24" s="557"/>
      <c r="EQ24" s="557"/>
      <c r="ER24" s="557"/>
      <c r="ES24" s="557"/>
      <c r="ET24" s="557"/>
      <c r="EU24" s="557"/>
      <c r="EV24" s="557"/>
      <c r="EW24" s="557"/>
      <c r="EX24" s="557"/>
      <c r="EY24" s="557"/>
      <c r="FA24" s="57"/>
      <c r="FB24" s="57"/>
      <c r="FC24" s="57"/>
      <c r="GV24" s="7"/>
    </row>
    <row r="25" spans="1:204" s="11" customFormat="1">
      <c r="A25" s="2"/>
      <c r="B25" s="803" t="s">
        <v>4791</v>
      </c>
      <c r="C25" s="804" t="str">
        <f>Dictionary!$D$216</f>
        <v>Кол-во деталей за один цикл</v>
      </c>
      <c r="D25" s="1102"/>
      <c r="E25" s="1167">
        <v>2</v>
      </c>
      <c r="F25" s="1132"/>
      <c r="G25" s="905"/>
      <c r="H25" s="905"/>
      <c r="I25" s="905"/>
      <c r="J25" s="905"/>
      <c r="K25" s="905"/>
      <c r="L25" s="905"/>
      <c r="M25" s="905"/>
      <c r="N25" s="905"/>
      <c r="O25" s="905"/>
      <c r="P25" s="905"/>
      <c r="Q25" s="905"/>
      <c r="R25" s="905"/>
      <c r="S25" s="905"/>
      <c r="T25" s="905"/>
      <c r="U25" s="905"/>
      <c r="V25" s="905"/>
      <c r="W25" s="905"/>
      <c r="X25" s="905"/>
      <c r="Y25" s="905"/>
      <c r="Z25" s="905"/>
      <c r="AA25" s="905"/>
      <c r="AB25" s="905"/>
      <c r="AC25" s="905"/>
      <c r="AD25" s="905"/>
      <c r="AE25" s="905"/>
      <c r="AF25" s="905"/>
      <c r="AG25" s="905"/>
      <c r="AH25" s="905"/>
      <c r="AI25" s="905"/>
      <c r="AJ25" s="905"/>
      <c r="AK25" s="905"/>
      <c r="AL25" s="905"/>
      <c r="AM25" s="905"/>
      <c r="AN25" s="905"/>
      <c r="AO25" s="905"/>
      <c r="AP25" s="905"/>
      <c r="AQ25" s="905"/>
      <c r="AR25" s="905"/>
      <c r="AS25" s="905"/>
      <c r="AT25" s="905"/>
      <c r="AU25" s="905"/>
      <c r="AV25" s="905"/>
      <c r="AW25" s="905"/>
      <c r="AX25" s="905"/>
      <c r="AY25" s="905"/>
      <c r="AZ25" s="905"/>
      <c r="BA25" s="905"/>
      <c r="BB25" s="905"/>
      <c r="BC25" s="905"/>
      <c r="BD25" s="905"/>
      <c r="BE25" s="905"/>
      <c r="BF25" s="905"/>
      <c r="BG25" s="905"/>
      <c r="BH25" s="905"/>
      <c r="BI25" s="905"/>
      <c r="BJ25" s="905"/>
      <c r="BK25" s="905"/>
      <c r="BL25" s="905"/>
      <c r="BM25" s="905"/>
      <c r="BN25" s="905"/>
      <c r="BO25" s="905"/>
      <c r="BP25" s="905"/>
      <c r="BQ25" s="905"/>
      <c r="BR25" s="905"/>
      <c r="BS25" s="905"/>
      <c r="BT25" s="905"/>
      <c r="BU25" s="905"/>
      <c r="BV25" s="905"/>
      <c r="BW25" s="905"/>
      <c r="BX25" s="905"/>
      <c r="BY25" s="905"/>
      <c r="BZ25" s="905"/>
      <c r="CA25" s="905"/>
      <c r="CB25" s="905"/>
      <c r="CC25" s="905"/>
      <c r="CD25" s="905"/>
      <c r="CE25" s="905"/>
      <c r="CF25" s="905"/>
      <c r="CG25" s="905"/>
      <c r="CH25" s="905"/>
      <c r="CI25" s="905"/>
      <c r="CJ25" s="905"/>
      <c r="CK25" s="905"/>
      <c r="CL25" s="905"/>
      <c r="CM25" s="905"/>
      <c r="CN25" s="905"/>
      <c r="CO25" s="905"/>
      <c r="CP25" s="905"/>
      <c r="CQ25" s="905"/>
      <c r="CR25" s="905"/>
      <c r="CS25" s="905"/>
      <c r="CT25" s="905"/>
      <c r="CU25" s="905"/>
      <c r="CV25" s="905"/>
      <c r="CW25" s="905"/>
      <c r="CX25" s="905"/>
      <c r="CY25" s="905"/>
      <c r="CZ25" s="905"/>
      <c r="DA25" s="905"/>
      <c r="DB25" s="905"/>
      <c r="DC25" s="905"/>
      <c r="DD25" s="905"/>
      <c r="DE25" s="905"/>
      <c r="DF25" s="905"/>
      <c r="DG25" s="905"/>
      <c r="DH25" s="905"/>
      <c r="DI25" s="905"/>
      <c r="DJ25" s="905"/>
      <c r="DK25" s="905"/>
      <c r="DL25" s="905"/>
      <c r="DM25" s="905"/>
      <c r="DN25" s="905"/>
      <c r="DO25" s="905"/>
      <c r="DP25" s="905"/>
      <c r="DQ25" s="905"/>
      <c r="DR25" s="905"/>
      <c r="DS25" s="905"/>
      <c r="DT25" s="905"/>
      <c r="DU25" s="905"/>
      <c r="DV25" s="905"/>
      <c r="DW25" s="905"/>
      <c r="DX25" s="905"/>
      <c r="DY25" s="905"/>
      <c r="DZ25" s="905"/>
      <c r="EA25" s="905"/>
      <c r="EB25" s="905"/>
      <c r="EC25" s="905"/>
      <c r="ED25" s="905"/>
      <c r="EE25" s="905"/>
      <c r="EF25" s="905"/>
      <c r="EG25" s="905"/>
      <c r="EH25" s="905"/>
      <c r="EI25" s="905"/>
      <c r="EJ25" s="905"/>
      <c r="EK25" s="905"/>
      <c r="EL25" s="905"/>
      <c r="EM25" s="905"/>
      <c r="EN25" s="905"/>
      <c r="EO25" s="905"/>
      <c r="EP25" s="905"/>
      <c r="EQ25" s="905"/>
      <c r="ER25" s="905"/>
      <c r="ES25" s="905"/>
      <c r="ET25" s="905"/>
      <c r="EU25" s="905"/>
      <c r="EV25" s="905"/>
      <c r="EW25" s="905"/>
      <c r="EX25" s="905"/>
      <c r="EY25" s="905"/>
      <c r="EZ25" s="507"/>
      <c r="FA25" s="604"/>
      <c r="FB25" s="604"/>
      <c r="FC25" s="604"/>
      <c r="GV25" s="408"/>
    </row>
    <row r="26" spans="1:204" s="11" customFormat="1" ht="26.4">
      <c r="A26" s="2"/>
      <c r="B26" s="790" t="s">
        <v>2293</v>
      </c>
      <c r="C26" s="791" t="str">
        <f>Dictionary!$D$217</f>
        <v>Время цикла (сантиминута : 1 мин=100 сантиминут)</v>
      </c>
      <c r="D26" s="1103"/>
      <c r="E26" s="1168">
        <v>80</v>
      </c>
      <c r="F26" s="1133"/>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638"/>
      <c r="AJ26" s="638"/>
      <c r="AK26" s="638"/>
      <c r="AL26" s="638"/>
      <c r="AM26" s="638"/>
      <c r="AN26" s="638"/>
      <c r="AO26" s="638"/>
      <c r="AP26" s="638"/>
      <c r="AQ26" s="638"/>
      <c r="AR26" s="638"/>
      <c r="AS26" s="638"/>
      <c r="AT26" s="638"/>
      <c r="AU26" s="638"/>
      <c r="AV26" s="638"/>
      <c r="AW26" s="638"/>
      <c r="AX26" s="638"/>
      <c r="AY26" s="638"/>
      <c r="AZ26" s="638"/>
      <c r="BA26" s="638"/>
      <c r="BB26" s="638"/>
      <c r="BC26" s="638"/>
      <c r="BD26" s="638"/>
      <c r="BE26" s="638"/>
      <c r="BF26" s="638"/>
      <c r="BG26" s="638"/>
      <c r="BH26" s="638"/>
      <c r="BI26" s="638"/>
      <c r="BJ26" s="638"/>
      <c r="BK26" s="638"/>
      <c r="BL26" s="638"/>
      <c r="BM26" s="638"/>
      <c r="BN26" s="638"/>
      <c r="BO26" s="638"/>
      <c r="BP26" s="638"/>
      <c r="BQ26" s="638"/>
      <c r="BR26" s="638"/>
      <c r="BS26" s="638"/>
      <c r="BT26" s="638"/>
      <c r="BU26" s="638"/>
      <c r="BV26" s="638"/>
      <c r="BW26" s="638"/>
      <c r="BX26" s="638"/>
      <c r="BY26" s="638"/>
      <c r="BZ26" s="638"/>
      <c r="CA26" s="638"/>
      <c r="CB26" s="638"/>
      <c r="CC26" s="638"/>
      <c r="CD26" s="638"/>
      <c r="CE26" s="638"/>
      <c r="CF26" s="638"/>
      <c r="CG26" s="638"/>
      <c r="CH26" s="638"/>
      <c r="CI26" s="638"/>
      <c r="CJ26" s="638"/>
      <c r="CK26" s="638"/>
      <c r="CL26" s="638"/>
      <c r="CM26" s="638"/>
      <c r="CN26" s="638"/>
      <c r="CO26" s="638"/>
      <c r="CP26" s="638"/>
      <c r="CQ26" s="638"/>
      <c r="CR26" s="638"/>
      <c r="CS26" s="638"/>
      <c r="CT26" s="638"/>
      <c r="CU26" s="638"/>
      <c r="CV26" s="638"/>
      <c r="CW26" s="638"/>
      <c r="CX26" s="638"/>
      <c r="CY26" s="638"/>
      <c r="CZ26" s="638"/>
      <c r="DA26" s="638"/>
      <c r="DB26" s="638"/>
      <c r="DC26" s="638"/>
      <c r="DD26" s="638"/>
      <c r="DE26" s="638"/>
      <c r="DF26" s="638"/>
      <c r="DG26" s="638"/>
      <c r="DH26" s="638"/>
      <c r="DI26" s="638"/>
      <c r="DJ26" s="638"/>
      <c r="DK26" s="638"/>
      <c r="DL26" s="638"/>
      <c r="DM26" s="638"/>
      <c r="DN26" s="638"/>
      <c r="DO26" s="638"/>
      <c r="DP26" s="638"/>
      <c r="DQ26" s="638"/>
      <c r="DR26" s="638"/>
      <c r="DS26" s="638"/>
      <c r="DT26" s="638"/>
      <c r="DU26" s="638"/>
      <c r="DV26" s="638"/>
      <c r="DW26" s="638"/>
      <c r="DX26" s="638"/>
      <c r="DY26" s="638"/>
      <c r="DZ26" s="638"/>
      <c r="EA26" s="638"/>
      <c r="EB26" s="638"/>
      <c r="EC26" s="638"/>
      <c r="ED26" s="638"/>
      <c r="EE26" s="638"/>
      <c r="EF26" s="638"/>
      <c r="EG26" s="638"/>
      <c r="EH26" s="638"/>
      <c r="EI26" s="638"/>
      <c r="EJ26" s="638"/>
      <c r="EK26" s="638"/>
      <c r="EL26" s="638"/>
      <c r="EM26" s="638"/>
      <c r="EN26" s="638"/>
      <c r="EO26" s="638"/>
      <c r="EP26" s="638"/>
      <c r="EQ26" s="638"/>
      <c r="ER26" s="638"/>
      <c r="ES26" s="638"/>
      <c r="ET26" s="638"/>
      <c r="EU26" s="638"/>
      <c r="EV26" s="638"/>
      <c r="EW26" s="638"/>
      <c r="EX26" s="638"/>
      <c r="EY26" s="638"/>
      <c r="EZ26" s="507"/>
      <c r="FA26" s="604"/>
      <c r="FB26" s="604"/>
      <c r="FC26" s="604"/>
      <c r="GV26" s="408"/>
    </row>
    <row r="27" spans="1:204" s="11" customFormat="1">
      <c r="A27" s="2"/>
      <c r="B27" s="790" t="s">
        <v>2233</v>
      </c>
      <c r="C27" s="791" t="str">
        <f>Dictionary!$D$218</f>
        <v>Время технологического перерыва (мин)</v>
      </c>
      <c r="D27" s="1103"/>
      <c r="E27" s="1168">
        <v>2</v>
      </c>
      <c r="F27" s="1133"/>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c r="AJ27" s="638"/>
      <c r="AK27" s="638"/>
      <c r="AL27" s="638"/>
      <c r="AM27" s="638"/>
      <c r="AN27" s="638"/>
      <c r="AO27" s="638"/>
      <c r="AP27" s="638"/>
      <c r="AQ27" s="638"/>
      <c r="AR27" s="638"/>
      <c r="AS27" s="638"/>
      <c r="AT27" s="638"/>
      <c r="AU27" s="638"/>
      <c r="AV27" s="638"/>
      <c r="AW27" s="638"/>
      <c r="AX27" s="638"/>
      <c r="AY27" s="638"/>
      <c r="AZ27" s="638"/>
      <c r="BA27" s="638"/>
      <c r="BB27" s="638"/>
      <c r="BC27" s="638"/>
      <c r="BD27" s="638"/>
      <c r="BE27" s="638"/>
      <c r="BF27" s="638"/>
      <c r="BG27" s="638"/>
      <c r="BH27" s="638"/>
      <c r="BI27" s="638"/>
      <c r="BJ27" s="638"/>
      <c r="BK27" s="638"/>
      <c r="BL27" s="638"/>
      <c r="BM27" s="638"/>
      <c r="BN27" s="638"/>
      <c r="BO27" s="638"/>
      <c r="BP27" s="638"/>
      <c r="BQ27" s="638"/>
      <c r="BR27" s="638"/>
      <c r="BS27" s="638"/>
      <c r="BT27" s="638"/>
      <c r="BU27" s="638"/>
      <c r="BV27" s="638"/>
      <c r="BW27" s="638"/>
      <c r="BX27" s="638"/>
      <c r="BY27" s="638"/>
      <c r="BZ27" s="638"/>
      <c r="CA27" s="638"/>
      <c r="CB27" s="638"/>
      <c r="CC27" s="638"/>
      <c r="CD27" s="638"/>
      <c r="CE27" s="638"/>
      <c r="CF27" s="638"/>
      <c r="CG27" s="638"/>
      <c r="CH27" s="638"/>
      <c r="CI27" s="638"/>
      <c r="CJ27" s="638"/>
      <c r="CK27" s="638"/>
      <c r="CL27" s="638"/>
      <c r="CM27" s="638"/>
      <c r="CN27" s="638"/>
      <c r="CO27" s="638"/>
      <c r="CP27" s="638"/>
      <c r="CQ27" s="638"/>
      <c r="CR27" s="638"/>
      <c r="CS27" s="638"/>
      <c r="CT27" s="638"/>
      <c r="CU27" s="638"/>
      <c r="CV27" s="638"/>
      <c r="CW27" s="638"/>
      <c r="CX27" s="638"/>
      <c r="CY27" s="638"/>
      <c r="CZ27" s="638"/>
      <c r="DA27" s="638"/>
      <c r="DB27" s="638"/>
      <c r="DC27" s="638"/>
      <c r="DD27" s="638"/>
      <c r="DE27" s="638"/>
      <c r="DF27" s="638"/>
      <c r="DG27" s="638"/>
      <c r="DH27" s="638"/>
      <c r="DI27" s="638"/>
      <c r="DJ27" s="638"/>
      <c r="DK27" s="638"/>
      <c r="DL27" s="638"/>
      <c r="DM27" s="638"/>
      <c r="DN27" s="638"/>
      <c r="DO27" s="638"/>
      <c r="DP27" s="638"/>
      <c r="DQ27" s="638"/>
      <c r="DR27" s="638"/>
      <c r="DS27" s="638"/>
      <c r="DT27" s="638"/>
      <c r="DU27" s="638"/>
      <c r="DV27" s="638"/>
      <c r="DW27" s="638"/>
      <c r="DX27" s="638"/>
      <c r="DY27" s="638"/>
      <c r="DZ27" s="638"/>
      <c r="EA27" s="638"/>
      <c r="EB27" s="638"/>
      <c r="EC27" s="638"/>
      <c r="ED27" s="638"/>
      <c r="EE27" s="638"/>
      <c r="EF27" s="638"/>
      <c r="EG27" s="638"/>
      <c r="EH27" s="638"/>
      <c r="EI27" s="638"/>
      <c r="EJ27" s="638"/>
      <c r="EK27" s="638"/>
      <c r="EL27" s="638"/>
      <c r="EM27" s="638"/>
      <c r="EN27" s="638"/>
      <c r="EO27" s="638"/>
      <c r="EP27" s="638"/>
      <c r="EQ27" s="638"/>
      <c r="ER27" s="638"/>
      <c r="ES27" s="638"/>
      <c r="ET27" s="638"/>
      <c r="EU27" s="638"/>
      <c r="EV27" s="638"/>
      <c r="EW27" s="638"/>
      <c r="EX27" s="638"/>
      <c r="EY27" s="638"/>
      <c r="EZ27" s="507"/>
      <c r="FA27" s="604"/>
      <c r="FB27" s="606"/>
      <c r="FC27" s="604"/>
      <c r="GV27" s="408"/>
    </row>
    <row r="28" spans="1:204" s="11" customFormat="1" ht="26.4">
      <c r="A28" s="2"/>
      <c r="B28" s="790" t="s">
        <v>2234</v>
      </c>
      <c r="C28" s="791" t="str">
        <f>Dictionary!$D$219</f>
        <v>Кол-во деталей между 2-мя технологич. перерывами (дет.)</v>
      </c>
      <c r="D28" s="1103"/>
      <c r="E28" s="1161">
        <v>600</v>
      </c>
      <c r="F28" s="1128"/>
      <c r="G28" s="601"/>
      <c r="H28" s="601"/>
      <c r="I28" s="601"/>
      <c r="J28" s="601"/>
      <c r="K28" s="601"/>
      <c r="L28" s="601"/>
      <c r="M28" s="601"/>
      <c r="N28" s="601"/>
      <c r="O28" s="601"/>
      <c r="P28" s="601"/>
      <c r="Q28" s="601"/>
      <c r="R28" s="601"/>
      <c r="S28" s="601"/>
      <c r="T28" s="601"/>
      <c r="U28" s="601"/>
      <c r="V28" s="601"/>
      <c r="W28" s="601"/>
      <c r="X28" s="601"/>
      <c r="Y28" s="601"/>
      <c r="Z28" s="601"/>
      <c r="AA28" s="601"/>
      <c r="AB28" s="601"/>
      <c r="AC28" s="601"/>
      <c r="AD28" s="601"/>
      <c r="AE28" s="601"/>
      <c r="AF28" s="601"/>
      <c r="AG28" s="601"/>
      <c r="AH28" s="601"/>
      <c r="AI28" s="601"/>
      <c r="AJ28" s="601"/>
      <c r="AK28" s="601"/>
      <c r="AL28" s="601"/>
      <c r="AM28" s="601"/>
      <c r="AN28" s="601"/>
      <c r="AO28" s="601"/>
      <c r="AP28" s="601"/>
      <c r="AQ28" s="601"/>
      <c r="AR28" s="601"/>
      <c r="AS28" s="601"/>
      <c r="AT28" s="601"/>
      <c r="AU28" s="601"/>
      <c r="AV28" s="601"/>
      <c r="AW28" s="601"/>
      <c r="AX28" s="601"/>
      <c r="AY28" s="601"/>
      <c r="AZ28" s="601"/>
      <c r="BA28" s="601"/>
      <c r="BB28" s="601"/>
      <c r="BC28" s="601"/>
      <c r="BD28" s="601"/>
      <c r="BE28" s="601"/>
      <c r="BF28" s="601"/>
      <c r="BG28" s="601"/>
      <c r="BH28" s="601"/>
      <c r="BI28" s="601"/>
      <c r="BJ28" s="601"/>
      <c r="BK28" s="601"/>
      <c r="BL28" s="601"/>
      <c r="BM28" s="601"/>
      <c r="BN28" s="601"/>
      <c r="BO28" s="601"/>
      <c r="BP28" s="601"/>
      <c r="BQ28" s="601"/>
      <c r="BR28" s="601"/>
      <c r="BS28" s="601"/>
      <c r="BT28" s="601"/>
      <c r="BU28" s="601"/>
      <c r="BV28" s="601"/>
      <c r="BW28" s="601"/>
      <c r="BX28" s="601"/>
      <c r="BY28" s="601"/>
      <c r="BZ28" s="601"/>
      <c r="CA28" s="601"/>
      <c r="CB28" s="601"/>
      <c r="CC28" s="601"/>
      <c r="CD28" s="601"/>
      <c r="CE28" s="601"/>
      <c r="CF28" s="601"/>
      <c r="CG28" s="601"/>
      <c r="CH28" s="601"/>
      <c r="CI28" s="601"/>
      <c r="CJ28" s="601"/>
      <c r="CK28" s="601"/>
      <c r="CL28" s="601"/>
      <c r="CM28" s="601"/>
      <c r="CN28" s="601"/>
      <c r="CO28" s="601"/>
      <c r="CP28" s="601"/>
      <c r="CQ28" s="601"/>
      <c r="CR28" s="601"/>
      <c r="CS28" s="601"/>
      <c r="CT28" s="601"/>
      <c r="CU28" s="601"/>
      <c r="CV28" s="601"/>
      <c r="CW28" s="601"/>
      <c r="CX28" s="601"/>
      <c r="CY28" s="601"/>
      <c r="CZ28" s="601"/>
      <c r="DA28" s="601"/>
      <c r="DB28" s="601"/>
      <c r="DC28" s="601"/>
      <c r="DD28" s="601"/>
      <c r="DE28" s="601"/>
      <c r="DF28" s="601"/>
      <c r="DG28" s="601"/>
      <c r="DH28" s="601"/>
      <c r="DI28" s="601"/>
      <c r="DJ28" s="601"/>
      <c r="DK28" s="601"/>
      <c r="DL28" s="601"/>
      <c r="DM28" s="601"/>
      <c r="DN28" s="601"/>
      <c r="DO28" s="601"/>
      <c r="DP28" s="601"/>
      <c r="DQ28" s="601"/>
      <c r="DR28" s="601"/>
      <c r="DS28" s="601"/>
      <c r="DT28" s="601"/>
      <c r="DU28" s="601"/>
      <c r="DV28" s="601"/>
      <c r="DW28" s="601"/>
      <c r="DX28" s="601"/>
      <c r="DY28" s="601"/>
      <c r="DZ28" s="601"/>
      <c r="EA28" s="601"/>
      <c r="EB28" s="601"/>
      <c r="EC28" s="601"/>
      <c r="ED28" s="601"/>
      <c r="EE28" s="601"/>
      <c r="EF28" s="601"/>
      <c r="EG28" s="601"/>
      <c r="EH28" s="601"/>
      <c r="EI28" s="601"/>
      <c r="EJ28" s="601"/>
      <c r="EK28" s="601"/>
      <c r="EL28" s="601"/>
      <c r="EM28" s="601"/>
      <c r="EN28" s="601"/>
      <c r="EO28" s="601"/>
      <c r="EP28" s="601"/>
      <c r="EQ28" s="601"/>
      <c r="ER28" s="601"/>
      <c r="ES28" s="601"/>
      <c r="ET28" s="601"/>
      <c r="EU28" s="601"/>
      <c r="EV28" s="601"/>
      <c r="EW28" s="601"/>
      <c r="EX28" s="601"/>
      <c r="EY28" s="601"/>
      <c r="EZ28" s="842"/>
      <c r="FA28" s="607"/>
      <c r="FB28" s="604"/>
      <c r="FC28" s="604"/>
      <c r="GV28" s="408"/>
    </row>
    <row r="29" spans="1:204" s="386" customFormat="1" ht="26.4">
      <c r="A29" s="2"/>
      <c r="B29" s="790" t="s">
        <v>2296</v>
      </c>
      <c r="C29" s="791" t="str">
        <f>Dictionary!$D$220</f>
        <v>Макс. расчетная производительность (деталей в час)</v>
      </c>
      <c r="D29" s="1103"/>
      <c r="E29" s="1169">
        <f>IF(E25=0,0,6000/(E$26/E$25+IF(E$28=0,0,E$27*100/E$28)))</f>
        <v>148.7603305785124</v>
      </c>
      <c r="F29" s="1134">
        <f>IF(F25=0,0,6000/(F$26/F$25+IF(F$28=0,0,F$27*100/F$28)))</f>
        <v>0</v>
      </c>
      <c r="G29" s="615">
        <f>IF(G25=0,0,6000/(G$26/G$25+IF(G$28=0,0,G$27*100/G$28)))</f>
        <v>0</v>
      </c>
      <c r="H29" s="615">
        <f>IF(H25=0,0,6000/(H$26/H$25+IF(H$28=0,0,H$27*100/H$28)))</f>
        <v>0</v>
      </c>
      <c r="I29" s="615">
        <f>IF(I25=0,0,6000/(I$26/I$25+IF(I$28=0,0,I$27*100/I$28)))</f>
        <v>0</v>
      </c>
      <c r="J29" s="615">
        <f t="shared" ref="J29:BV29" si="88">IF(J25=0,0,6000/(J$26/J$25+IF(J$28=0,0,J$27*100/J$28)))</f>
        <v>0</v>
      </c>
      <c r="K29" s="615">
        <f t="shared" si="88"/>
        <v>0</v>
      </c>
      <c r="L29" s="615">
        <f t="shared" si="88"/>
        <v>0</v>
      </c>
      <c r="M29" s="615">
        <f t="shared" si="88"/>
        <v>0</v>
      </c>
      <c r="N29" s="615">
        <f t="shared" si="88"/>
        <v>0</v>
      </c>
      <c r="O29" s="615">
        <f t="shared" si="88"/>
        <v>0</v>
      </c>
      <c r="P29" s="615">
        <f t="shared" si="88"/>
        <v>0</v>
      </c>
      <c r="Q29" s="615">
        <f t="shared" si="88"/>
        <v>0</v>
      </c>
      <c r="R29" s="615">
        <f t="shared" si="88"/>
        <v>0</v>
      </c>
      <c r="S29" s="615">
        <f t="shared" si="88"/>
        <v>0</v>
      </c>
      <c r="T29" s="615">
        <f t="shared" si="88"/>
        <v>0</v>
      </c>
      <c r="U29" s="615">
        <f t="shared" si="88"/>
        <v>0</v>
      </c>
      <c r="V29" s="615">
        <f t="shared" si="88"/>
        <v>0</v>
      </c>
      <c r="W29" s="615">
        <f t="shared" si="88"/>
        <v>0</v>
      </c>
      <c r="X29" s="615">
        <f t="shared" si="88"/>
        <v>0</v>
      </c>
      <c r="Y29" s="615">
        <f t="shared" si="88"/>
        <v>0</v>
      </c>
      <c r="Z29" s="615">
        <f t="shared" si="88"/>
        <v>0</v>
      </c>
      <c r="AA29" s="615">
        <f t="shared" si="88"/>
        <v>0</v>
      </c>
      <c r="AB29" s="615">
        <f t="shared" si="88"/>
        <v>0</v>
      </c>
      <c r="AC29" s="615">
        <f t="shared" si="88"/>
        <v>0</v>
      </c>
      <c r="AD29" s="615">
        <f t="shared" si="88"/>
        <v>0</v>
      </c>
      <c r="AE29" s="615">
        <f t="shared" si="88"/>
        <v>0</v>
      </c>
      <c r="AF29" s="615">
        <f t="shared" si="88"/>
        <v>0</v>
      </c>
      <c r="AG29" s="615">
        <f t="shared" si="88"/>
        <v>0</v>
      </c>
      <c r="AH29" s="615">
        <f t="shared" si="88"/>
        <v>0</v>
      </c>
      <c r="AI29" s="615">
        <f t="shared" si="88"/>
        <v>0</v>
      </c>
      <c r="AJ29" s="615">
        <f t="shared" si="88"/>
        <v>0</v>
      </c>
      <c r="AK29" s="615">
        <f t="shared" si="88"/>
        <v>0</v>
      </c>
      <c r="AL29" s="615">
        <f t="shared" si="88"/>
        <v>0</v>
      </c>
      <c r="AM29" s="615">
        <f t="shared" si="88"/>
        <v>0</v>
      </c>
      <c r="AN29" s="615">
        <f t="shared" si="88"/>
        <v>0</v>
      </c>
      <c r="AO29" s="615">
        <f t="shared" si="88"/>
        <v>0</v>
      </c>
      <c r="AP29" s="615">
        <f t="shared" si="88"/>
        <v>0</v>
      </c>
      <c r="AQ29" s="615">
        <f t="shared" si="88"/>
        <v>0</v>
      </c>
      <c r="AR29" s="615">
        <f t="shared" si="88"/>
        <v>0</v>
      </c>
      <c r="AS29" s="615">
        <f t="shared" si="88"/>
        <v>0</v>
      </c>
      <c r="AT29" s="615">
        <f t="shared" ref="AT29:BN29" si="89">IF(AT25=0,0,6000/(AT$26/AT$25+IF(AT$28=0,0,AT$27*100/AT$28)))</f>
        <v>0</v>
      </c>
      <c r="AU29" s="615">
        <f t="shared" si="89"/>
        <v>0</v>
      </c>
      <c r="AV29" s="615">
        <f t="shared" si="89"/>
        <v>0</v>
      </c>
      <c r="AW29" s="615">
        <f t="shared" si="89"/>
        <v>0</v>
      </c>
      <c r="AX29" s="615">
        <f t="shared" si="89"/>
        <v>0</v>
      </c>
      <c r="AY29" s="615">
        <f t="shared" si="89"/>
        <v>0</v>
      </c>
      <c r="AZ29" s="615">
        <f t="shared" si="89"/>
        <v>0</v>
      </c>
      <c r="BA29" s="615">
        <f t="shared" si="89"/>
        <v>0</v>
      </c>
      <c r="BB29" s="615">
        <f t="shared" si="89"/>
        <v>0</v>
      </c>
      <c r="BC29" s="615">
        <f t="shared" si="89"/>
        <v>0</v>
      </c>
      <c r="BD29" s="615">
        <f t="shared" si="89"/>
        <v>0</v>
      </c>
      <c r="BE29" s="615">
        <f t="shared" si="89"/>
        <v>0</v>
      </c>
      <c r="BF29" s="615">
        <f t="shared" si="89"/>
        <v>0</v>
      </c>
      <c r="BG29" s="615">
        <f t="shared" si="89"/>
        <v>0</v>
      </c>
      <c r="BH29" s="615">
        <f t="shared" si="89"/>
        <v>0</v>
      </c>
      <c r="BI29" s="615">
        <f t="shared" si="89"/>
        <v>0</v>
      </c>
      <c r="BJ29" s="615">
        <f t="shared" si="89"/>
        <v>0</v>
      </c>
      <c r="BK29" s="615">
        <f t="shared" si="89"/>
        <v>0</v>
      </c>
      <c r="BL29" s="615">
        <f t="shared" si="89"/>
        <v>0</v>
      </c>
      <c r="BM29" s="615">
        <f t="shared" si="89"/>
        <v>0</v>
      </c>
      <c r="BN29" s="615">
        <f t="shared" si="89"/>
        <v>0</v>
      </c>
      <c r="BO29" s="615">
        <f t="shared" si="88"/>
        <v>0</v>
      </c>
      <c r="BP29" s="615">
        <f t="shared" si="88"/>
        <v>0</v>
      </c>
      <c r="BQ29" s="615">
        <f t="shared" si="88"/>
        <v>0</v>
      </c>
      <c r="BR29" s="615">
        <f t="shared" si="88"/>
        <v>0</v>
      </c>
      <c r="BS29" s="615">
        <f t="shared" si="88"/>
        <v>0</v>
      </c>
      <c r="BT29" s="615">
        <f t="shared" si="88"/>
        <v>0</v>
      </c>
      <c r="BU29" s="615">
        <f t="shared" si="88"/>
        <v>0</v>
      </c>
      <c r="BV29" s="615">
        <f t="shared" si="88"/>
        <v>0</v>
      </c>
      <c r="BW29" s="615">
        <f t="shared" ref="BW29:EH29" si="90">IF(BW25=0,0,6000/(BW$26/BW$25+IF(BW$28=0,0,BW$27*100/BW$28)))</f>
        <v>0</v>
      </c>
      <c r="BX29" s="615">
        <f t="shared" si="90"/>
        <v>0</v>
      </c>
      <c r="BY29" s="615">
        <f t="shared" si="90"/>
        <v>0</v>
      </c>
      <c r="BZ29" s="615">
        <f t="shared" si="90"/>
        <v>0</v>
      </c>
      <c r="CA29" s="615">
        <f t="shared" si="90"/>
        <v>0</v>
      </c>
      <c r="CB29" s="615">
        <f t="shared" si="90"/>
        <v>0</v>
      </c>
      <c r="CC29" s="615">
        <f t="shared" si="90"/>
        <v>0</v>
      </c>
      <c r="CD29" s="615">
        <f t="shared" si="90"/>
        <v>0</v>
      </c>
      <c r="CE29" s="615">
        <f t="shared" si="90"/>
        <v>0</v>
      </c>
      <c r="CF29" s="615">
        <f t="shared" si="90"/>
        <v>0</v>
      </c>
      <c r="CG29" s="615">
        <f t="shared" si="90"/>
        <v>0</v>
      </c>
      <c r="CH29" s="615">
        <f t="shared" si="90"/>
        <v>0</v>
      </c>
      <c r="CI29" s="615">
        <f t="shared" si="90"/>
        <v>0</v>
      </c>
      <c r="CJ29" s="615">
        <f t="shared" si="90"/>
        <v>0</v>
      </c>
      <c r="CK29" s="615">
        <f t="shared" si="90"/>
        <v>0</v>
      </c>
      <c r="CL29" s="615">
        <f t="shared" si="90"/>
        <v>0</v>
      </c>
      <c r="CM29" s="615">
        <f t="shared" si="90"/>
        <v>0</v>
      </c>
      <c r="CN29" s="615">
        <f t="shared" si="90"/>
        <v>0</v>
      </c>
      <c r="CO29" s="615">
        <f t="shared" si="90"/>
        <v>0</v>
      </c>
      <c r="CP29" s="615">
        <f t="shared" si="90"/>
        <v>0</v>
      </c>
      <c r="CQ29" s="615">
        <f t="shared" si="90"/>
        <v>0</v>
      </c>
      <c r="CR29" s="615">
        <f t="shared" si="90"/>
        <v>0</v>
      </c>
      <c r="CS29" s="615">
        <f t="shared" si="90"/>
        <v>0</v>
      </c>
      <c r="CT29" s="615">
        <f t="shared" si="90"/>
        <v>0</v>
      </c>
      <c r="CU29" s="615">
        <f t="shared" si="90"/>
        <v>0</v>
      </c>
      <c r="CV29" s="615">
        <f t="shared" si="90"/>
        <v>0</v>
      </c>
      <c r="CW29" s="615">
        <f t="shared" si="90"/>
        <v>0</v>
      </c>
      <c r="CX29" s="615">
        <f t="shared" si="90"/>
        <v>0</v>
      </c>
      <c r="CY29" s="615">
        <f t="shared" si="90"/>
        <v>0</v>
      </c>
      <c r="CZ29" s="615">
        <f t="shared" si="90"/>
        <v>0</v>
      </c>
      <c r="DA29" s="615">
        <f t="shared" si="90"/>
        <v>0</v>
      </c>
      <c r="DB29" s="615">
        <f t="shared" si="90"/>
        <v>0</v>
      </c>
      <c r="DC29" s="615">
        <f t="shared" si="90"/>
        <v>0</v>
      </c>
      <c r="DD29" s="615">
        <f t="shared" si="90"/>
        <v>0</v>
      </c>
      <c r="DE29" s="615">
        <f t="shared" si="90"/>
        <v>0</v>
      </c>
      <c r="DF29" s="615">
        <f t="shared" si="90"/>
        <v>0</v>
      </c>
      <c r="DG29" s="615">
        <f t="shared" si="90"/>
        <v>0</v>
      </c>
      <c r="DH29" s="615">
        <f t="shared" si="90"/>
        <v>0</v>
      </c>
      <c r="DI29" s="615">
        <f t="shared" si="90"/>
        <v>0</v>
      </c>
      <c r="DJ29" s="615">
        <f t="shared" si="90"/>
        <v>0</v>
      </c>
      <c r="DK29" s="615">
        <f t="shared" si="90"/>
        <v>0</v>
      </c>
      <c r="DL29" s="615">
        <f t="shared" si="90"/>
        <v>0</v>
      </c>
      <c r="DM29" s="615">
        <f t="shared" si="90"/>
        <v>0</v>
      </c>
      <c r="DN29" s="615">
        <f t="shared" si="90"/>
        <v>0</v>
      </c>
      <c r="DO29" s="615">
        <f t="shared" si="90"/>
        <v>0</v>
      </c>
      <c r="DP29" s="615">
        <f t="shared" si="90"/>
        <v>0</v>
      </c>
      <c r="DQ29" s="615">
        <f t="shared" si="90"/>
        <v>0</v>
      </c>
      <c r="DR29" s="615">
        <f t="shared" si="90"/>
        <v>0</v>
      </c>
      <c r="DS29" s="615">
        <f t="shared" si="90"/>
        <v>0</v>
      </c>
      <c r="DT29" s="615">
        <f t="shared" si="90"/>
        <v>0</v>
      </c>
      <c r="DU29" s="615">
        <f t="shared" si="90"/>
        <v>0</v>
      </c>
      <c r="DV29" s="615">
        <f t="shared" si="90"/>
        <v>0</v>
      </c>
      <c r="DW29" s="615">
        <f t="shared" si="90"/>
        <v>0</v>
      </c>
      <c r="DX29" s="615">
        <f t="shared" si="90"/>
        <v>0</v>
      </c>
      <c r="DY29" s="615">
        <f t="shared" si="90"/>
        <v>0</v>
      </c>
      <c r="DZ29" s="615">
        <f t="shared" si="90"/>
        <v>0</v>
      </c>
      <c r="EA29" s="615">
        <f t="shared" si="90"/>
        <v>0</v>
      </c>
      <c r="EB29" s="615">
        <f t="shared" si="90"/>
        <v>0</v>
      </c>
      <c r="EC29" s="615">
        <f t="shared" si="90"/>
        <v>0</v>
      </c>
      <c r="ED29" s="615">
        <f t="shared" si="90"/>
        <v>0</v>
      </c>
      <c r="EE29" s="615">
        <f t="shared" si="90"/>
        <v>0</v>
      </c>
      <c r="EF29" s="615">
        <f t="shared" si="90"/>
        <v>0</v>
      </c>
      <c r="EG29" s="615">
        <f t="shared" si="90"/>
        <v>0</v>
      </c>
      <c r="EH29" s="615">
        <f t="shared" si="90"/>
        <v>0</v>
      </c>
      <c r="EI29" s="615">
        <f t="shared" ref="EI29:EY29" si="91">IF(EI25=0,0,6000/(EI$26/EI$25+IF(EI$28=0,0,EI$27*100/EI$28)))</f>
        <v>0</v>
      </c>
      <c r="EJ29" s="615">
        <f t="shared" si="91"/>
        <v>0</v>
      </c>
      <c r="EK29" s="615">
        <f t="shared" si="91"/>
        <v>0</v>
      </c>
      <c r="EL29" s="615">
        <f t="shared" si="91"/>
        <v>0</v>
      </c>
      <c r="EM29" s="615">
        <f t="shared" si="91"/>
        <v>0</v>
      </c>
      <c r="EN29" s="615">
        <f t="shared" si="91"/>
        <v>0</v>
      </c>
      <c r="EO29" s="615">
        <f t="shared" si="91"/>
        <v>0</v>
      </c>
      <c r="EP29" s="615">
        <f t="shared" si="91"/>
        <v>0</v>
      </c>
      <c r="EQ29" s="615">
        <f t="shared" si="91"/>
        <v>0</v>
      </c>
      <c r="ER29" s="615">
        <f t="shared" si="91"/>
        <v>0</v>
      </c>
      <c r="ES29" s="615">
        <f t="shared" si="91"/>
        <v>0</v>
      </c>
      <c r="ET29" s="615">
        <f t="shared" si="91"/>
        <v>0</v>
      </c>
      <c r="EU29" s="615">
        <f t="shared" si="91"/>
        <v>0</v>
      </c>
      <c r="EV29" s="615">
        <f t="shared" si="91"/>
        <v>0</v>
      </c>
      <c r="EW29" s="615">
        <f t="shared" si="91"/>
        <v>0</v>
      </c>
      <c r="EX29" s="615">
        <f t="shared" si="91"/>
        <v>0</v>
      </c>
      <c r="EY29" s="615">
        <f t="shared" si="91"/>
        <v>0</v>
      </c>
      <c r="EZ29" s="843"/>
      <c r="FA29" s="122"/>
      <c r="FB29" s="57"/>
      <c r="FC29" s="57"/>
      <c r="FD29" s="2"/>
      <c r="GV29" s="388"/>
    </row>
    <row r="30" spans="1:204">
      <c r="B30" s="790" t="s">
        <v>2297</v>
      </c>
      <c r="C30" s="791" t="str">
        <f>Dictionary!$D$221</f>
        <v>Время незапланированного простоя (%)</v>
      </c>
      <c r="D30" s="1103"/>
      <c r="E30" s="1170">
        <v>0.03</v>
      </c>
      <c r="F30" s="1135"/>
      <c r="G30" s="906"/>
      <c r="H30" s="906"/>
      <c r="I30" s="906"/>
      <c r="J30" s="906"/>
      <c r="K30" s="906"/>
      <c r="L30" s="906"/>
      <c r="M30" s="906"/>
      <c r="N30" s="906"/>
      <c r="O30" s="906"/>
      <c r="P30" s="906"/>
      <c r="Q30" s="906"/>
      <c r="R30" s="906"/>
      <c r="S30" s="906"/>
      <c r="T30" s="906"/>
      <c r="U30" s="906"/>
      <c r="V30" s="906"/>
      <c r="W30" s="906"/>
      <c r="X30" s="906"/>
      <c r="Y30" s="906"/>
      <c r="Z30" s="906"/>
      <c r="AA30" s="906"/>
      <c r="AB30" s="906"/>
      <c r="AC30" s="906"/>
      <c r="AD30" s="906"/>
      <c r="AE30" s="906"/>
      <c r="AF30" s="906"/>
      <c r="AG30" s="906"/>
      <c r="AH30" s="906"/>
      <c r="AI30" s="906"/>
      <c r="AJ30" s="906"/>
      <c r="AK30" s="906"/>
      <c r="AL30" s="906"/>
      <c r="AM30" s="906"/>
      <c r="AN30" s="906"/>
      <c r="AO30" s="906"/>
      <c r="AP30" s="906"/>
      <c r="AQ30" s="906"/>
      <c r="AR30" s="906"/>
      <c r="AS30" s="906"/>
      <c r="AT30" s="906"/>
      <c r="AU30" s="906"/>
      <c r="AV30" s="906"/>
      <c r="AW30" s="906"/>
      <c r="AX30" s="906"/>
      <c r="AY30" s="906"/>
      <c r="AZ30" s="906"/>
      <c r="BA30" s="906"/>
      <c r="BB30" s="906"/>
      <c r="BC30" s="906"/>
      <c r="BD30" s="906"/>
      <c r="BE30" s="906"/>
      <c r="BF30" s="906"/>
      <c r="BG30" s="906"/>
      <c r="BH30" s="906"/>
      <c r="BI30" s="906"/>
      <c r="BJ30" s="906"/>
      <c r="BK30" s="906"/>
      <c r="BL30" s="906"/>
      <c r="BM30" s="906"/>
      <c r="BN30" s="906"/>
      <c r="BO30" s="906"/>
      <c r="BP30" s="906"/>
      <c r="BQ30" s="906"/>
      <c r="BR30" s="906"/>
      <c r="BS30" s="906"/>
      <c r="BT30" s="906"/>
      <c r="BU30" s="906"/>
      <c r="BV30" s="906"/>
      <c r="BW30" s="906"/>
      <c r="BX30" s="906"/>
      <c r="BY30" s="906"/>
      <c r="BZ30" s="906"/>
      <c r="CA30" s="906"/>
      <c r="CB30" s="906"/>
      <c r="CC30" s="906"/>
      <c r="CD30" s="906"/>
      <c r="CE30" s="906"/>
      <c r="CF30" s="906"/>
      <c r="CG30" s="906"/>
      <c r="CH30" s="906"/>
      <c r="CI30" s="906"/>
      <c r="CJ30" s="906"/>
      <c r="CK30" s="906"/>
      <c r="CL30" s="906"/>
      <c r="CM30" s="906"/>
      <c r="CN30" s="906"/>
      <c r="CO30" s="906"/>
      <c r="CP30" s="906"/>
      <c r="CQ30" s="906"/>
      <c r="CR30" s="906"/>
      <c r="CS30" s="906"/>
      <c r="CT30" s="906"/>
      <c r="CU30" s="906"/>
      <c r="CV30" s="906"/>
      <c r="CW30" s="906"/>
      <c r="CX30" s="906"/>
      <c r="CY30" s="906"/>
      <c r="CZ30" s="906"/>
      <c r="DA30" s="906"/>
      <c r="DB30" s="906"/>
      <c r="DC30" s="906"/>
      <c r="DD30" s="906"/>
      <c r="DE30" s="906"/>
      <c r="DF30" s="906"/>
      <c r="DG30" s="906"/>
      <c r="DH30" s="906"/>
      <c r="DI30" s="906"/>
      <c r="DJ30" s="906"/>
      <c r="DK30" s="906"/>
      <c r="DL30" s="906"/>
      <c r="DM30" s="906"/>
      <c r="DN30" s="906"/>
      <c r="DO30" s="906"/>
      <c r="DP30" s="906"/>
      <c r="DQ30" s="906"/>
      <c r="DR30" s="906"/>
      <c r="DS30" s="906"/>
      <c r="DT30" s="906"/>
      <c r="DU30" s="906"/>
      <c r="DV30" s="906"/>
      <c r="DW30" s="906"/>
      <c r="DX30" s="906"/>
      <c r="DY30" s="906"/>
      <c r="DZ30" s="906"/>
      <c r="EA30" s="906"/>
      <c r="EB30" s="906"/>
      <c r="EC30" s="906"/>
      <c r="ED30" s="906"/>
      <c r="EE30" s="906"/>
      <c r="EF30" s="906"/>
      <c r="EG30" s="906"/>
      <c r="EH30" s="906"/>
      <c r="EI30" s="906"/>
      <c r="EJ30" s="906"/>
      <c r="EK30" s="906"/>
      <c r="EL30" s="906"/>
      <c r="EM30" s="906"/>
      <c r="EN30" s="906"/>
      <c r="EO30" s="906"/>
      <c r="EP30" s="906"/>
      <c r="EQ30" s="906"/>
      <c r="ER30" s="906"/>
      <c r="ES30" s="906"/>
      <c r="ET30" s="906"/>
      <c r="EU30" s="906"/>
      <c r="EV30" s="906"/>
      <c r="EW30" s="906"/>
      <c r="EX30" s="906"/>
      <c r="EY30" s="906"/>
      <c r="FA30" s="57"/>
      <c r="FB30" s="182"/>
      <c r="FC30" s="57"/>
      <c r="GV30" s="7"/>
    </row>
    <row r="31" spans="1:204">
      <c r="B31" s="790" t="s">
        <v>2235</v>
      </c>
      <c r="C31" s="791" t="str">
        <f>Dictionary!$D$222</f>
        <v>Время на смену производства (мин)</v>
      </c>
      <c r="D31" s="1103"/>
      <c r="E31" s="1168">
        <v>30</v>
      </c>
      <c r="F31" s="1133"/>
      <c r="G31" s="638"/>
      <c r="H31" s="638"/>
      <c r="I31" s="638"/>
      <c r="J31" s="638"/>
      <c r="K31" s="638"/>
      <c r="L31" s="638"/>
      <c r="M31" s="638"/>
      <c r="N31" s="638"/>
      <c r="O31" s="638"/>
      <c r="P31" s="638"/>
      <c r="Q31" s="638"/>
      <c r="R31" s="638"/>
      <c r="S31" s="638"/>
      <c r="T31" s="638"/>
      <c r="U31" s="638"/>
      <c r="V31" s="638"/>
      <c r="W31" s="638"/>
      <c r="X31" s="638"/>
      <c r="Y31" s="638"/>
      <c r="Z31" s="638"/>
      <c r="AA31" s="638"/>
      <c r="AB31" s="638"/>
      <c r="AC31" s="638"/>
      <c r="AD31" s="638"/>
      <c r="AE31" s="638"/>
      <c r="AF31" s="638"/>
      <c r="AG31" s="638"/>
      <c r="AH31" s="638"/>
      <c r="AI31" s="638"/>
      <c r="AJ31" s="638"/>
      <c r="AK31" s="638"/>
      <c r="AL31" s="638"/>
      <c r="AM31" s="638"/>
      <c r="AN31" s="638"/>
      <c r="AO31" s="638"/>
      <c r="AP31" s="638"/>
      <c r="AQ31" s="638"/>
      <c r="AR31" s="638"/>
      <c r="AS31" s="638"/>
      <c r="AT31" s="638"/>
      <c r="AU31" s="638"/>
      <c r="AV31" s="638"/>
      <c r="AW31" s="638"/>
      <c r="AX31" s="638"/>
      <c r="AY31" s="638"/>
      <c r="AZ31" s="638"/>
      <c r="BA31" s="638"/>
      <c r="BB31" s="638"/>
      <c r="BC31" s="638"/>
      <c r="BD31" s="638"/>
      <c r="BE31" s="638"/>
      <c r="BF31" s="638"/>
      <c r="BG31" s="638"/>
      <c r="BH31" s="638"/>
      <c r="BI31" s="638"/>
      <c r="BJ31" s="638"/>
      <c r="BK31" s="638"/>
      <c r="BL31" s="638"/>
      <c r="BM31" s="638"/>
      <c r="BN31" s="638"/>
      <c r="BO31" s="638"/>
      <c r="BP31" s="638"/>
      <c r="BQ31" s="638"/>
      <c r="BR31" s="638"/>
      <c r="BS31" s="638"/>
      <c r="BT31" s="638"/>
      <c r="BU31" s="638"/>
      <c r="BV31" s="638"/>
      <c r="BW31" s="638"/>
      <c r="BX31" s="638"/>
      <c r="BY31" s="638"/>
      <c r="BZ31" s="638"/>
      <c r="CA31" s="638"/>
      <c r="CB31" s="638"/>
      <c r="CC31" s="638"/>
      <c r="CD31" s="638"/>
      <c r="CE31" s="638"/>
      <c r="CF31" s="638"/>
      <c r="CG31" s="638"/>
      <c r="CH31" s="638"/>
      <c r="CI31" s="638"/>
      <c r="CJ31" s="638"/>
      <c r="CK31" s="638"/>
      <c r="CL31" s="638"/>
      <c r="CM31" s="638"/>
      <c r="CN31" s="638"/>
      <c r="CO31" s="638"/>
      <c r="CP31" s="638"/>
      <c r="CQ31" s="638"/>
      <c r="CR31" s="638"/>
      <c r="CS31" s="638"/>
      <c r="CT31" s="638"/>
      <c r="CU31" s="638"/>
      <c r="CV31" s="638"/>
      <c r="CW31" s="638"/>
      <c r="CX31" s="638"/>
      <c r="CY31" s="638"/>
      <c r="CZ31" s="638"/>
      <c r="DA31" s="638"/>
      <c r="DB31" s="638"/>
      <c r="DC31" s="638"/>
      <c r="DD31" s="638"/>
      <c r="DE31" s="638"/>
      <c r="DF31" s="638"/>
      <c r="DG31" s="638"/>
      <c r="DH31" s="638"/>
      <c r="DI31" s="638"/>
      <c r="DJ31" s="638"/>
      <c r="DK31" s="638"/>
      <c r="DL31" s="638"/>
      <c r="DM31" s="638"/>
      <c r="DN31" s="638"/>
      <c r="DO31" s="638"/>
      <c r="DP31" s="638"/>
      <c r="DQ31" s="638"/>
      <c r="DR31" s="638"/>
      <c r="DS31" s="638"/>
      <c r="DT31" s="638"/>
      <c r="DU31" s="638"/>
      <c r="DV31" s="638"/>
      <c r="DW31" s="638"/>
      <c r="DX31" s="638"/>
      <c r="DY31" s="638"/>
      <c r="DZ31" s="638"/>
      <c r="EA31" s="638"/>
      <c r="EB31" s="638"/>
      <c r="EC31" s="638"/>
      <c r="ED31" s="638"/>
      <c r="EE31" s="638"/>
      <c r="EF31" s="638"/>
      <c r="EG31" s="638"/>
      <c r="EH31" s="638"/>
      <c r="EI31" s="638"/>
      <c r="EJ31" s="638"/>
      <c r="EK31" s="638"/>
      <c r="EL31" s="638"/>
      <c r="EM31" s="638"/>
      <c r="EN31" s="638"/>
      <c r="EO31" s="638"/>
      <c r="EP31" s="638"/>
      <c r="EQ31" s="638"/>
      <c r="ER31" s="638"/>
      <c r="ES31" s="638"/>
      <c r="ET31" s="638"/>
      <c r="EU31" s="638"/>
      <c r="EV31" s="638"/>
      <c r="EW31" s="638"/>
      <c r="EX31" s="638"/>
      <c r="EY31" s="638"/>
      <c r="FA31" s="57"/>
      <c r="FB31" s="57"/>
      <c r="FC31" s="57"/>
      <c r="GV31" s="7"/>
    </row>
    <row r="32" spans="1:204" ht="26.4">
      <c r="B32" s="790" t="s">
        <v>2236</v>
      </c>
      <c r="C32" s="791" t="str">
        <f>Dictionary!$D$223</f>
        <v>Кол-во деталей за одну партию (если смена оснастки)</v>
      </c>
      <c r="D32" s="1103"/>
      <c r="E32" s="1161">
        <v>1200</v>
      </c>
      <c r="F32" s="1128"/>
      <c r="G32" s="601"/>
      <c r="H32" s="601"/>
      <c r="I32" s="601"/>
      <c r="J32" s="601"/>
      <c r="K32" s="601"/>
      <c r="L32" s="601"/>
      <c r="M32" s="601"/>
      <c r="N32" s="601"/>
      <c r="O32" s="601"/>
      <c r="P32" s="601"/>
      <c r="Q32" s="601"/>
      <c r="R32" s="601"/>
      <c r="S32" s="601"/>
      <c r="T32" s="601"/>
      <c r="U32" s="601"/>
      <c r="V32" s="601"/>
      <c r="W32" s="601"/>
      <c r="X32" s="601"/>
      <c r="Y32" s="601"/>
      <c r="Z32" s="601"/>
      <c r="AA32" s="601"/>
      <c r="AB32" s="601"/>
      <c r="AC32" s="601"/>
      <c r="AD32" s="601"/>
      <c r="AE32" s="601"/>
      <c r="AF32" s="601"/>
      <c r="AG32" s="601"/>
      <c r="AH32" s="601"/>
      <c r="AI32" s="601"/>
      <c r="AJ32" s="601"/>
      <c r="AK32" s="601"/>
      <c r="AL32" s="601"/>
      <c r="AM32" s="601"/>
      <c r="AN32" s="601"/>
      <c r="AO32" s="601"/>
      <c r="AP32" s="601"/>
      <c r="AQ32" s="601"/>
      <c r="AR32" s="601"/>
      <c r="AS32" s="601"/>
      <c r="AT32" s="601"/>
      <c r="AU32" s="601"/>
      <c r="AV32" s="601"/>
      <c r="AW32" s="601"/>
      <c r="AX32" s="601"/>
      <c r="AY32" s="601"/>
      <c r="AZ32" s="601"/>
      <c r="BA32" s="601"/>
      <c r="BB32" s="601"/>
      <c r="BC32" s="601"/>
      <c r="BD32" s="601"/>
      <c r="BE32" s="601"/>
      <c r="BF32" s="601"/>
      <c r="BG32" s="601"/>
      <c r="BH32" s="601"/>
      <c r="BI32" s="601"/>
      <c r="BJ32" s="601"/>
      <c r="BK32" s="601"/>
      <c r="BL32" s="601"/>
      <c r="BM32" s="601"/>
      <c r="BN32" s="601"/>
      <c r="BO32" s="601"/>
      <c r="BP32" s="601"/>
      <c r="BQ32" s="601"/>
      <c r="BR32" s="601"/>
      <c r="BS32" s="601"/>
      <c r="BT32" s="601"/>
      <c r="BU32" s="601"/>
      <c r="BV32" s="601"/>
      <c r="BW32" s="601"/>
      <c r="BX32" s="601"/>
      <c r="BY32" s="601"/>
      <c r="BZ32" s="601"/>
      <c r="CA32" s="601"/>
      <c r="CB32" s="601"/>
      <c r="CC32" s="601"/>
      <c r="CD32" s="601"/>
      <c r="CE32" s="601"/>
      <c r="CF32" s="601"/>
      <c r="CG32" s="601"/>
      <c r="CH32" s="601"/>
      <c r="CI32" s="601"/>
      <c r="CJ32" s="601"/>
      <c r="CK32" s="601"/>
      <c r="CL32" s="601"/>
      <c r="CM32" s="601"/>
      <c r="CN32" s="601"/>
      <c r="CO32" s="601"/>
      <c r="CP32" s="601"/>
      <c r="CQ32" s="601"/>
      <c r="CR32" s="601"/>
      <c r="CS32" s="601"/>
      <c r="CT32" s="601"/>
      <c r="CU32" s="601"/>
      <c r="CV32" s="601"/>
      <c r="CW32" s="601"/>
      <c r="CX32" s="601"/>
      <c r="CY32" s="601"/>
      <c r="CZ32" s="601"/>
      <c r="DA32" s="601"/>
      <c r="DB32" s="601"/>
      <c r="DC32" s="601"/>
      <c r="DD32" s="601"/>
      <c r="DE32" s="601"/>
      <c r="DF32" s="601"/>
      <c r="DG32" s="601"/>
      <c r="DH32" s="601"/>
      <c r="DI32" s="601"/>
      <c r="DJ32" s="601"/>
      <c r="DK32" s="601"/>
      <c r="DL32" s="601"/>
      <c r="DM32" s="601"/>
      <c r="DN32" s="601"/>
      <c r="DO32" s="601"/>
      <c r="DP32" s="601"/>
      <c r="DQ32" s="601"/>
      <c r="DR32" s="601"/>
      <c r="DS32" s="601"/>
      <c r="DT32" s="601"/>
      <c r="DU32" s="601"/>
      <c r="DV32" s="601"/>
      <c r="DW32" s="601"/>
      <c r="DX32" s="601"/>
      <c r="DY32" s="601"/>
      <c r="DZ32" s="601"/>
      <c r="EA32" s="601"/>
      <c r="EB32" s="601"/>
      <c r="EC32" s="601"/>
      <c r="ED32" s="601"/>
      <c r="EE32" s="601"/>
      <c r="EF32" s="601"/>
      <c r="EG32" s="601"/>
      <c r="EH32" s="601"/>
      <c r="EI32" s="601"/>
      <c r="EJ32" s="601"/>
      <c r="EK32" s="601"/>
      <c r="EL32" s="601"/>
      <c r="EM32" s="601"/>
      <c r="EN32" s="601"/>
      <c r="EO32" s="601"/>
      <c r="EP32" s="601"/>
      <c r="EQ32" s="601"/>
      <c r="ER32" s="601"/>
      <c r="ES32" s="601"/>
      <c r="ET32" s="601"/>
      <c r="EU32" s="601"/>
      <c r="EV32" s="601"/>
      <c r="EW32" s="601"/>
      <c r="EX32" s="601"/>
      <c r="EY32" s="601"/>
      <c r="FA32" s="10"/>
      <c r="FB32" s="57"/>
      <c r="FC32" s="57"/>
      <c r="GV32" s="7"/>
    </row>
    <row r="33" spans="1:204" s="386" customFormat="1" ht="26.4">
      <c r="A33" s="2"/>
      <c r="B33" s="790" t="s">
        <v>2299</v>
      </c>
      <c r="C33" s="791" t="str">
        <f>Dictionary!$D$224</f>
        <v>Действительная произв. мощность (деталей в час)</v>
      </c>
      <c r="D33" s="1103"/>
      <c r="E33" s="1316">
        <f t="shared" ref="E33:K33" si="92">IF(E25=0,0,6000/((E$26/E$25)*(1+E$30)+IF(E$28=0,0,E$27*100/E$28)+IF(E$32=0,0,100*E$31/E$32)))</f>
        <v>136.26040878122632</v>
      </c>
      <c r="F33" s="1317">
        <f t="shared" si="92"/>
        <v>0</v>
      </c>
      <c r="G33" s="1318">
        <f t="shared" si="92"/>
        <v>0</v>
      </c>
      <c r="H33" s="1318">
        <f t="shared" si="92"/>
        <v>0</v>
      </c>
      <c r="I33" s="1318">
        <f t="shared" si="92"/>
        <v>0</v>
      </c>
      <c r="J33" s="1318">
        <f t="shared" si="92"/>
        <v>0</v>
      </c>
      <c r="K33" s="1318">
        <f t="shared" si="92"/>
        <v>0</v>
      </c>
      <c r="L33" s="1318">
        <f t="shared" ref="L33:BV33" si="93">IF(L25=0,0,6000/((L$26/L$25)*(1+L$30)+IF(L$28=0,0,L$27*100/L$28)+IF(L$32=0,0,100*L$31/L$32)))</f>
        <v>0</v>
      </c>
      <c r="M33" s="1318">
        <f t="shared" si="93"/>
        <v>0</v>
      </c>
      <c r="N33" s="1318">
        <f t="shared" si="93"/>
        <v>0</v>
      </c>
      <c r="O33" s="1318">
        <f t="shared" si="93"/>
        <v>0</v>
      </c>
      <c r="P33" s="1318">
        <f t="shared" si="93"/>
        <v>0</v>
      </c>
      <c r="Q33" s="1318">
        <f t="shared" si="93"/>
        <v>0</v>
      </c>
      <c r="R33" s="1318">
        <f t="shared" si="93"/>
        <v>0</v>
      </c>
      <c r="S33" s="1318">
        <f t="shared" si="93"/>
        <v>0</v>
      </c>
      <c r="T33" s="1318">
        <f t="shared" si="93"/>
        <v>0</v>
      </c>
      <c r="U33" s="1318">
        <f t="shared" si="93"/>
        <v>0</v>
      </c>
      <c r="V33" s="1318">
        <f t="shared" si="93"/>
        <v>0</v>
      </c>
      <c r="W33" s="1318">
        <f t="shared" si="93"/>
        <v>0</v>
      </c>
      <c r="X33" s="1318">
        <f t="shared" si="93"/>
        <v>0</v>
      </c>
      <c r="Y33" s="1318">
        <f t="shared" si="93"/>
        <v>0</v>
      </c>
      <c r="Z33" s="1318">
        <f t="shared" si="93"/>
        <v>0</v>
      </c>
      <c r="AA33" s="1318">
        <f t="shared" si="93"/>
        <v>0</v>
      </c>
      <c r="AB33" s="1318">
        <f t="shared" si="93"/>
        <v>0</v>
      </c>
      <c r="AC33" s="1318">
        <f t="shared" si="93"/>
        <v>0</v>
      </c>
      <c r="AD33" s="1318">
        <f t="shared" si="93"/>
        <v>0</v>
      </c>
      <c r="AE33" s="1318">
        <f t="shared" si="93"/>
        <v>0</v>
      </c>
      <c r="AF33" s="1318">
        <f t="shared" si="93"/>
        <v>0</v>
      </c>
      <c r="AG33" s="1318">
        <f t="shared" si="93"/>
        <v>0</v>
      </c>
      <c r="AH33" s="1318">
        <f t="shared" si="93"/>
        <v>0</v>
      </c>
      <c r="AI33" s="1318">
        <f t="shared" si="93"/>
        <v>0</v>
      </c>
      <c r="AJ33" s="1318">
        <f t="shared" si="93"/>
        <v>0</v>
      </c>
      <c r="AK33" s="1318">
        <f t="shared" si="93"/>
        <v>0</v>
      </c>
      <c r="AL33" s="1318">
        <f t="shared" si="93"/>
        <v>0</v>
      </c>
      <c r="AM33" s="1318">
        <f t="shared" si="93"/>
        <v>0</v>
      </c>
      <c r="AN33" s="1318">
        <f t="shared" si="93"/>
        <v>0</v>
      </c>
      <c r="AO33" s="1318">
        <f t="shared" si="93"/>
        <v>0</v>
      </c>
      <c r="AP33" s="1318">
        <f t="shared" si="93"/>
        <v>0</v>
      </c>
      <c r="AQ33" s="1318">
        <f t="shared" si="93"/>
        <v>0</v>
      </c>
      <c r="AR33" s="1318">
        <f t="shared" si="93"/>
        <v>0</v>
      </c>
      <c r="AS33" s="1318">
        <f t="shared" si="93"/>
        <v>0</v>
      </c>
      <c r="AT33" s="1318">
        <f t="shared" ref="AT33:BN33" si="94">IF(AT25=0,0,6000/((AT$26/AT$25)*(1+AT$30)+IF(AT$28=0,0,AT$27*100/AT$28)+IF(AT$32=0,0,100*AT$31/AT$32)))</f>
        <v>0</v>
      </c>
      <c r="AU33" s="1318">
        <f t="shared" si="94"/>
        <v>0</v>
      </c>
      <c r="AV33" s="1318">
        <f t="shared" si="94"/>
        <v>0</v>
      </c>
      <c r="AW33" s="1318">
        <f t="shared" si="94"/>
        <v>0</v>
      </c>
      <c r="AX33" s="1318">
        <f t="shared" si="94"/>
        <v>0</v>
      </c>
      <c r="AY33" s="1318">
        <f t="shared" si="94"/>
        <v>0</v>
      </c>
      <c r="AZ33" s="1318">
        <f t="shared" si="94"/>
        <v>0</v>
      </c>
      <c r="BA33" s="1318">
        <f t="shared" si="94"/>
        <v>0</v>
      </c>
      <c r="BB33" s="1318">
        <f t="shared" si="94"/>
        <v>0</v>
      </c>
      <c r="BC33" s="1318">
        <f t="shared" si="94"/>
        <v>0</v>
      </c>
      <c r="BD33" s="1318">
        <f t="shared" si="94"/>
        <v>0</v>
      </c>
      <c r="BE33" s="1318">
        <f t="shared" si="94"/>
        <v>0</v>
      </c>
      <c r="BF33" s="1318">
        <f t="shared" si="94"/>
        <v>0</v>
      </c>
      <c r="BG33" s="1318">
        <f t="shared" si="94"/>
        <v>0</v>
      </c>
      <c r="BH33" s="1318">
        <f t="shared" si="94"/>
        <v>0</v>
      </c>
      <c r="BI33" s="1318">
        <f t="shared" si="94"/>
        <v>0</v>
      </c>
      <c r="BJ33" s="1318">
        <f t="shared" si="94"/>
        <v>0</v>
      </c>
      <c r="BK33" s="1318">
        <f t="shared" si="94"/>
        <v>0</v>
      </c>
      <c r="BL33" s="1318">
        <f t="shared" si="94"/>
        <v>0</v>
      </c>
      <c r="BM33" s="1318">
        <f t="shared" si="94"/>
        <v>0</v>
      </c>
      <c r="BN33" s="1318">
        <f t="shared" si="94"/>
        <v>0</v>
      </c>
      <c r="BO33" s="1318">
        <f t="shared" si="93"/>
        <v>0</v>
      </c>
      <c r="BP33" s="1318">
        <f t="shared" si="93"/>
        <v>0</v>
      </c>
      <c r="BQ33" s="1318">
        <f t="shared" si="93"/>
        <v>0</v>
      </c>
      <c r="BR33" s="1318">
        <f t="shared" si="93"/>
        <v>0</v>
      </c>
      <c r="BS33" s="1318">
        <f t="shared" si="93"/>
        <v>0</v>
      </c>
      <c r="BT33" s="1318">
        <f t="shared" si="93"/>
        <v>0</v>
      </c>
      <c r="BU33" s="1318">
        <f t="shared" si="93"/>
        <v>0</v>
      </c>
      <c r="BV33" s="1318">
        <f t="shared" si="93"/>
        <v>0</v>
      </c>
      <c r="BW33" s="1318">
        <f t="shared" ref="BW33:EH33" si="95">IF(BW25=0,0,6000/((BW$26/BW$25)*(1+BW$30)+IF(BW$28=0,0,BW$27*100/BW$28)+IF(BW$32=0,0,100*BW$31/BW$32)))</f>
        <v>0</v>
      </c>
      <c r="BX33" s="1318">
        <f t="shared" si="95"/>
        <v>0</v>
      </c>
      <c r="BY33" s="1318">
        <f t="shared" si="95"/>
        <v>0</v>
      </c>
      <c r="BZ33" s="1318">
        <f t="shared" si="95"/>
        <v>0</v>
      </c>
      <c r="CA33" s="1318">
        <f t="shared" si="95"/>
        <v>0</v>
      </c>
      <c r="CB33" s="1318">
        <f t="shared" si="95"/>
        <v>0</v>
      </c>
      <c r="CC33" s="1318">
        <f t="shared" si="95"/>
        <v>0</v>
      </c>
      <c r="CD33" s="1318">
        <f t="shared" si="95"/>
        <v>0</v>
      </c>
      <c r="CE33" s="1318">
        <f t="shared" si="95"/>
        <v>0</v>
      </c>
      <c r="CF33" s="1318">
        <f t="shared" si="95"/>
        <v>0</v>
      </c>
      <c r="CG33" s="1318">
        <f t="shared" si="95"/>
        <v>0</v>
      </c>
      <c r="CH33" s="1318">
        <f t="shared" si="95"/>
        <v>0</v>
      </c>
      <c r="CI33" s="1318">
        <f t="shared" si="95"/>
        <v>0</v>
      </c>
      <c r="CJ33" s="1318">
        <f t="shared" si="95"/>
        <v>0</v>
      </c>
      <c r="CK33" s="1318">
        <f t="shared" si="95"/>
        <v>0</v>
      </c>
      <c r="CL33" s="1318">
        <f t="shared" si="95"/>
        <v>0</v>
      </c>
      <c r="CM33" s="1318">
        <f t="shared" si="95"/>
        <v>0</v>
      </c>
      <c r="CN33" s="1318">
        <f t="shared" si="95"/>
        <v>0</v>
      </c>
      <c r="CO33" s="1318">
        <f t="shared" si="95"/>
        <v>0</v>
      </c>
      <c r="CP33" s="1318">
        <f t="shared" si="95"/>
        <v>0</v>
      </c>
      <c r="CQ33" s="1318">
        <f t="shared" si="95"/>
        <v>0</v>
      </c>
      <c r="CR33" s="1318">
        <f t="shared" si="95"/>
        <v>0</v>
      </c>
      <c r="CS33" s="1318">
        <f t="shared" si="95"/>
        <v>0</v>
      </c>
      <c r="CT33" s="1318">
        <f t="shared" si="95"/>
        <v>0</v>
      </c>
      <c r="CU33" s="1318">
        <f t="shared" si="95"/>
        <v>0</v>
      </c>
      <c r="CV33" s="1318">
        <f t="shared" si="95"/>
        <v>0</v>
      </c>
      <c r="CW33" s="1318">
        <f t="shared" si="95"/>
        <v>0</v>
      </c>
      <c r="CX33" s="1318">
        <f t="shared" si="95"/>
        <v>0</v>
      </c>
      <c r="CY33" s="1318">
        <f t="shared" si="95"/>
        <v>0</v>
      </c>
      <c r="CZ33" s="1318">
        <f t="shared" si="95"/>
        <v>0</v>
      </c>
      <c r="DA33" s="1318">
        <f t="shared" si="95"/>
        <v>0</v>
      </c>
      <c r="DB33" s="1318">
        <f t="shared" si="95"/>
        <v>0</v>
      </c>
      <c r="DC33" s="1318">
        <f t="shared" si="95"/>
        <v>0</v>
      </c>
      <c r="DD33" s="1318">
        <f t="shared" si="95"/>
        <v>0</v>
      </c>
      <c r="DE33" s="1318">
        <f t="shared" si="95"/>
        <v>0</v>
      </c>
      <c r="DF33" s="1318">
        <f t="shared" si="95"/>
        <v>0</v>
      </c>
      <c r="DG33" s="1318">
        <f t="shared" si="95"/>
        <v>0</v>
      </c>
      <c r="DH33" s="1318">
        <f t="shared" si="95"/>
        <v>0</v>
      </c>
      <c r="DI33" s="1318">
        <f t="shared" si="95"/>
        <v>0</v>
      </c>
      <c r="DJ33" s="1318">
        <f t="shared" si="95"/>
        <v>0</v>
      </c>
      <c r="DK33" s="1318">
        <f t="shared" si="95"/>
        <v>0</v>
      </c>
      <c r="DL33" s="1318">
        <f t="shared" si="95"/>
        <v>0</v>
      </c>
      <c r="DM33" s="1318">
        <f t="shared" si="95"/>
        <v>0</v>
      </c>
      <c r="DN33" s="1318">
        <f t="shared" si="95"/>
        <v>0</v>
      </c>
      <c r="DO33" s="1318">
        <f t="shared" si="95"/>
        <v>0</v>
      </c>
      <c r="DP33" s="1318">
        <f t="shared" si="95"/>
        <v>0</v>
      </c>
      <c r="DQ33" s="1318">
        <f t="shared" si="95"/>
        <v>0</v>
      </c>
      <c r="DR33" s="1318">
        <f t="shared" si="95"/>
        <v>0</v>
      </c>
      <c r="DS33" s="1318">
        <f t="shared" si="95"/>
        <v>0</v>
      </c>
      <c r="DT33" s="1318">
        <f t="shared" si="95"/>
        <v>0</v>
      </c>
      <c r="DU33" s="1318">
        <f t="shared" si="95"/>
        <v>0</v>
      </c>
      <c r="DV33" s="1318">
        <f t="shared" si="95"/>
        <v>0</v>
      </c>
      <c r="DW33" s="1318">
        <f t="shared" si="95"/>
        <v>0</v>
      </c>
      <c r="DX33" s="1318">
        <f t="shared" si="95"/>
        <v>0</v>
      </c>
      <c r="DY33" s="1318">
        <f t="shared" si="95"/>
        <v>0</v>
      </c>
      <c r="DZ33" s="1318">
        <f t="shared" si="95"/>
        <v>0</v>
      </c>
      <c r="EA33" s="1318">
        <f t="shared" si="95"/>
        <v>0</v>
      </c>
      <c r="EB33" s="1318">
        <f t="shared" si="95"/>
        <v>0</v>
      </c>
      <c r="EC33" s="1318">
        <f t="shared" si="95"/>
        <v>0</v>
      </c>
      <c r="ED33" s="1318">
        <f t="shared" si="95"/>
        <v>0</v>
      </c>
      <c r="EE33" s="1318">
        <f t="shared" si="95"/>
        <v>0</v>
      </c>
      <c r="EF33" s="1318">
        <f t="shared" si="95"/>
        <v>0</v>
      </c>
      <c r="EG33" s="1318">
        <f t="shared" si="95"/>
        <v>0</v>
      </c>
      <c r="EH33" s="1318">
        <f t="shared" si="95"/>
        <v>0</v>
      </c>
      <c r="EI33" s="1318">
        <f t="shared" ref="EI33:EY33" si="96">IF(EI25=0,0,6000/((EI$26/EI$25)*(1+EI$30)+IF(EI$28=0,0,EI$27*100/EI$28)+IF(EI$32=0,0,100*EI$31/EI$32)))</f>
        <v>0</v>
      </c>
      <c r="EJ33" s="1318">
        <f t="shared" si="96"/>
        <v>0</v>
      </c>
      <c r="EK33" s="1318">
        <f t="shared" si="96"/>
        <v>0</v>
      </c>
      <c r="EL33" s="1318">
        <f t="shared" si="96"/>
        <v>0</v>
      </c>
      <c r="EM33" s="1318">
        <f t="shared" si="96"/>
        <v>0</v>
      </c>
      <c r="EN33" s="1318">
        <f t="shared" si="96"/>
        <v>0</v>
      </c>
      <c r="EO33" s="1318">
        <f t="shared" si="96"/>
        <v>0</v>
      </c>
      <c r="EP33" s="1318">
        <f t="shared" si="96"/>
        <v>0</v>
      </c>
      <c r="EQ33" s="1318">
        <f t="shared" si="96"/>
        <v>0</v>
      </c>
      <c r="ER33" s="1318">
        <f t="shared" si="96"/>
        <v>0</v>
      </c>
      <c r="ES33" s="1318">
        <f t="shared" si="96"/>
        <v>0</v>
      </c>
      <c r="ET33" s="1318">
        <f t="shared" si="96"/>
        <v>0</v>
      </c>
      <c r="EU33" s="1318">
        <f t="shared" si="96"/>
        <v>0</v>
      </c>
      <c r="EV33" s="1318">
        <f t="shared" si="96"/>
        <v>0</v>
      </c>
      <c r="EW33" s="1318">
        <f t="shared" si="96"/>
        <v>0</v>
      </c>
      <c r="EX33" s="1318">
        <f t="shared" si="96"/>
        <v>0</v>
      </c>
      <c r="EY33" s="1318">
        <f t="shared" si="96"/>
        <v>0</v>
      </c>
      <c r="EZ33" s="122"/>
      <c r="FA33" s="10"/>
      <c r="FB33" s="57"/>
      <c r="FC33" s="57"/>
      <c r="FD33" s="2"/>
      <c r="GV33" s="388"/>
    </row>
    <row r="34" spans="1:204">
      <c r="B34" s="790" t="s">
        <v>2237</v>
      </c>
      <c r="C34" s="791" t="str">
        <f>Dictionary!$D$225</f>
        <v>Производственный брак (%)</v>
      </c>
      <c r="D34" s="1103"/>
      <c r="E34" s="1171">
        <v>0.01</v>
      </c>
      <c r="F34" s="1136"/>
      <c r="G34" s="907"/>
      <c r="H34" s="907"/>
      <c r="I34" s="907"/>
      <c r="J34" s="907"/>
      <c r="K34" s="907"/>
      <c r="L34" s="907"/>
      <c r="M34" s="907"/>
      <c r="N34" s="907"/>
      <c r="O34" s="907"/>
      <c r="P34" s="907"/>
      <c r="Q34" s="907"/>
      <c r="R34" s="907"/>
      <c r="S34" s="907"/>
      <c r="T34" s="907"/>
      <c r="U34" s="907"/>
      <c r="V34" s="907"/>
      <c r="W34" s="907"/>
      <c r="X34" s="907"/>
      <c r="Y34" s="907"/>
      <c r="Z34" s="907"/>
      <c r="AA34" s="907"/>
      <c r="AB34" s="907"/>
      <c r="AC34" s="907"/>
      <c r="AD34" s="907"/>
      <c r="AE34" s="907"/>
      <c r="AF34" s="907"/>
      <c r="AG34" s="907"/>
      <c r="AH34" s="907"/>
      <c r="AI34" s="907"/>
      <c r="AJ34" s="907"/>
      <c r="AK34" s="907"/>
      <c r="AL34" s="907"/>
      <c r="AM34" s="907"/>
      <c r="AN34" s="907"/>
      <c r="AO34" s="907"/>
      <c r="AP34" s="907"/>
      <c r="AQ34" s="907"/>
      <c r="AR34" s="907"/>
      <c r="AS34" s="907"/>
      <c r="AT34" s="907"/>
      <c r="AU34" s="907"/>
      <c r="AV34" s="907"/>
      <c r="AW34" s="907"/>
      <c r="AX34" s="907"/>
      <c r="AY34" s="907"/>
      <c r="AZ34" s="907"/>
      <c r="BA34" s="907"/>
      <c r="BB34" s="907"/>
      <c r="BC34" s="907"/>
      <c r="BD34" s="907"/>
      <c r="BE34" s="907"/>
      <c r="BF34" s="907"/>
      <c r="BG34" s="907"/>
      <c r="BH34" s="907"/>
      <c r="BI34" s="907"/>
      <c r="BJ34" s="907"/>
      <c r="BK34" s="907"/>
      <c r="BL34" s="907"/>
      <c r="BM34" s="907"/>
      <c r="BN34" s="907"/>
      <c r="BO34" s="907"/>
      <c r="BP34" s="907"/>
      <c r="BQ34" s="907"/>
      <c r="BR34" s="907"/>
      <c r="BS34" s="907"/>
      <c r="BT34" s="907"/>
      <c r="BU34" s="907"/>
      <c r="BV34" s="907"/>
      <c r="BW34" s="907"/>
      <c r="BX34" s="907"/>
      <c r="BY34" s="907"/>
      <c r="BZ34" s="907"/>
      <c r="CA34" s="907"/>
      <c r="CB34" s="907"/>
      <c r="CC34" s="907"/>
      <c r="CD34" s="907"/>
      <c r="CE34" s="907"/>
      <c r="CF34" s="907"/>
      <c r="CG34" s="907"/>
      <c r="CH34" s="907"/>
      <c r="CI34" s="907"/>
      <c r="CJ34" s="907"/>
      <c r="CK34" s="907"/>
      <c r="CL34" s="907"/>
      <c r="CM34" s="907"/>
      <c r="CN34" s="907"/>
      <c r="CO34" s="907"/>
      <c r="CP34" s="907"/>
      <c r="CQ34" s="907"/>
      <c r="CR34" s="907"/>
      <c r="CS34" s="907"/>
      <c r="CT34" s="907"/>
      <c r="CU34" s="907"/>
      <c r="CV34" s="907"/>
      <c r="CW34" s="907"/>
      <c r="CX34" s="907"/>
      <c r="CY34" s="907"/>
      <c r="CZ34" s="907"/>
      <c r="DA34" s="907"/>
      <c r="DB34" s="907"/>
      <c r="DC34" s="907"/>
      <c r="DD34" s="907"/>
      <c r="DE34" s="907"/>
      <c r="DF34" s="907"/>
      <c r="DG34" s="907"/>
      <c r="DH34" s="907"/>
      <c r="DI34" s="907"/>
      <c r="DJ34" s="907"/>
      <c r="DK34" s="907"/>
      <c r="DL34" s="907"/>
      <c r="DM34" s="907"/>
      <c r="DN34" s="907"/>
      <c r="DO34" s="907"/>
      <c r="DP34" s="907"/>
      <c r="DQ34" s="907"/>
      <c r="DR34" s="907"/>
      <c r="DS34" s="907"/>
      <c r="DT34" s="907"/>
      <c r="DU34" s="907"/>
      <c r="DV34" s="907"/>
      <c r="DW34" s="907"/>
      <c r="DX34" s="907"/>
      <c r="DY34" s="907"/>
      <c r="DZ34" s="907"/>
      <c r="EA34" s="907"/>
      <c r="EB34" s="907"/>
      <c r="EC34" s="907"/>
      <c r="ED34" s="907"/>
      <c r="EE34" s="907"/>
      <c r="EF34" s="907"/>
      <c r="EG34" s="907"/>
      <c r="EH34" s="907"/>
      <c r="EI34" s="907"/>
      <c r="EJ34" s="907"/>
      <c r="EK34" s="907"/>
      <c r="EL34" s="907"/>
      <c r="EM34" s="907"/>
      <c r="EN34" s="907"/>
      <c r="EO34" s="907"/>
      <c r="EP34" s="907"/>
      <c r="EQ34" s="907"/>
      <c r="ER34" s="907"/>
      <c r="ES34" s="907"/>
      <c r="ET34" s="907"/>
      <c r="EU34" s="907"/>
      <c r="EV34" s="907"/>
      <c r="EW34" s="907"/>
      <c r="EX34" s="907"/>
      <c r="EY34" s="907"/>
      <c r="FA34" s="10"/>
      <c r="FB34" s="57"/>
      <c r="FC34" s="57"/>
      <c r="GV34" s="7"/>
    </row>
    <row r="35" spans="1:204">
      <c r="B35" s="792" t="s">
        <v>2238</v>
      </c>
      <c r="C35" s="794" t="str">
        <f>Dictionary!$D$226</f>
        <v>Ретушь (%)</v>
      </c>
      <c r="D35" s="1104"/>
      <c r="E35" s="1172">
        <v>0</v>
      </c>
      <c r="F35" s="1137"/>
      <c r="G35" s="908"/>
      <c r="H35" s="908"/>
      <c r="I35" s="908"/>
      <c r="J35" s="908"/>
      <c r="K35" s="908"/>
      <c r="L35" s="908"/>
      <c r="M35" s="908"/>
      <c r="N35" s="908"/>
      <c r="O35" s="908"/>
      <c r="P35" s="908"/>
      <c r="Q35" s="908"/>
      <c r="R35" s="908"/>
      <c r="S35" s="908"/>
      <c r="T35" s="908"/>
      <c r="U35" s="908"/>
      <c r="V35" s="908"/>
      <c r="W35" s="908"/>
      <c r="X35" s="908"/>
      <c r="Y35" s="908"/>
      <c r="Z35" s="908"/>
      <c r="AA35" s="908"/>
      <c r="AB35" s="908"/>
      <c r="AC35" s="908"/>
      <c r="AD35" s="908"/>
      <c r="AE35" s="908"/>
      <c r="AF35" s="908"/>
      <c r="AG35" s="908"/>
      <c r="AH35" s="908"/>
      <c r="AI35" s="908"/>
      <c r="AJ35" s="908"/>
      <c r="AK35" s="908"/>
      <c r="AL35" s="908"/>
      <c r="AM35" s="908"/>
      <c r="AN35" s="908"/>
      <c r="AO35" s="908"/>
      <c r="AP35" s="908"/>
      <c r="AQ35" s="908"/>
      <c r="AR35" s="908"/>
      <c r="AS35" s="908"/>
      <c r="AT35" s="908"/>
      <c r="AU35" s="908"/>
      <c r="AV35" s="908"/>
      <c r="AW35" s="908"/>
      <c r="AX35" s="908"/>
      <c r="AY35" s="908"/>
      <c r="AZ35" s="908"/>
      <c r="BA35" s="908"/>
      <c r="BB35" s="908"/>
      <c r="BC35" s="908"/>
      <c r="BD35" s="908"/>
      <c r="BE35" s="908"/>
      <c r="BF35" s="908"/>
      <c r="BG35" s="908"/>
      <c r="BH35" s="908"/>
      <c r="BI35" s="908"/>
      <c r="BJ35" s="908"/>
      <c r="BK35" s="908"/>
      <c r="BL35" s="908"/>
      <c r="BM35" s="908"/>
      <c r="BN35" s="908"/>
      <c r="BO35" s="908"/>
      <c r="BP35" s="908"/>
      <c r="BQ35" s="908"/>
      <c r="BR35" s="908"/>
      <c r="BS35" s="908"/>
      <c r="BT35" s="908"/>
      <c r="BU35" s="908"/>
      <c r="BV35" s="908"/>
      <c r="BW35" s="908"/>
      <c r="BX35" s="908"/>
      <c r="BY35" s="908"/>
      <c r="BZ35" s="908"/>
      <c r="CA35" s="908"/>
      <c r="CB35" s="908"/>
      <c r="CC35" s="908"/>
      <c r="CD35" s="908"/>
      <c r="CE35" s="908"/>
      <c r="CF35" s="908"/>
      <c r="CG35" s="908"/>
      <c r="CH35" s="908"/>
      <c r="CI35" s="908"/>
      <c r="CJ35" s="908"/>
      <c r="CK35" s="908"/>
      <c r="CL35" s="908"/>
      <c r="CM35" s="908"/>
      <c r="CN35" s="908"/>
      <c r="CO35" s="908"/>
      <c r="CP35" s="908"/>
      <c r="CQ35" s="908"/>
      <c r="CR35" s="908"/>
      <c r="CS35" s="908"/>
      <c r="CT35" s="908"/>
      <c r="CU35" s="908"/>
      <c r="CV35" s="908"/>
      <c r="CW35" s="908"/>
      <c r="CX35" s="908"/>
      <c r="CY35" s="908"/>
      <c r="CZ35" s="908"/>
      <c r="DA35" s="908"/>
      <c r="DB35" s="908"/>
      <c r="DC35" s="908"/>
      <c r="DD35" s="908"/>
      <c r="DE35" s="908"/>
      <c r="DF35" s="908"/>
      <c r="DG35" s="908"/>
      <c r="DH35" s="908"/>
      <c r="DI35" s="908"/>
      <c r="DJ35" s="908"/>
      <c r="DK35" s="908"/>
      <c r="DL35" s="908"/>
      <c r="DM35" s="908"/>
      <c r="DN35" s="908"/>
      <c r="DO35" s="908"/>
      <c r="DP35" s="908"/>
      <c r="DQ35" s="908"/>
      <c r="DR35" s="908"/>
      <c r="DS35" s="908"/>
      <c r="DT35" s="908"/>
      <c r="DU35" s="908"/>
      <c r="DV35" s="908"/>
      <c r="DW35" s="908"/>
      <c r="DX35" s="908"/>
      <c r="DY35" s="908"/>
      <c r="DZ35" s="908"/>
      <c r="EA35" s="908"/>
      <c r="EB35" s="908"/>
      <c r="EC35" s="908"/>
      <c r="ED35" s="908"/>
      <c r="EE35" s="908"/>
      <c r="EF35" s="908"/>
      <c r="EG35" s="908"/>
      <c r="EH35" s="908"/>
      <c r="EI35" s="908"/>
      <c r="EJ35" s="908"/>
      <c r="EK35" s="908"/>
      <c r="EL35" s="908"/>
      <c r="EM35" s="908"/>
      <c r="EN35" s="908"/>
      <c r="EO35" s="908"/>
      <c r="EP35" s="908"/>
      <c r="EQ35" s="908"/>
      <c r="ER35" s="908"/>
      <c r="ES35" s="908"/>
      <c r="ET35" s="908"/>
      <c r="EU35" s="908"/>
      <c r="EV35" s="908"/>
      <c r="EW35" s="908"/>
      <c r="EX35" s="908"/>
      <c r="EY35" s="908"/>
      <c r="FA35" s="7"/>
      <c r="GV35" s="7"/>
    </row>
    <row r="36" spans="1:204" s="386" customFormat="1" ht="13.8" thickBot="1">
      <c r="A36" s="2"/>
      <c r="B36" s="798"/>
      <c r="C36" s="799" t="str">
        <f>Dictionary!$D$227</f>
        <v>Операционная производительность</v>
      </c>
      <c r="D36" s="1105"/>
      <c r="E36" s="1173">
        <f>IF(E29=0,0,(E33*(1-E34)/(6000/(E26/E25))))</f>
        <v>0.89931869795609376</v>
      </c>
      <c r="F36" s="1138">
        <f>IF(F29=0,0,(F33*(1-F34)/(6000/(F26/F25))))</f>
        <v>0</v>
      </c>
      <c r="G36" s="609">
        <f t="shared" ref="G36:BV36" si="97">IF(G29=0,0,(G33*(1-G34)/(6000/(G26/G25))))</f>
        <v>0</v>
      </c>
      <c r="H36" s="609">
        <f t="shared" si="97"/>
        <v>0</v>
      </c>
      <c r="I36" s="609">
        <f t="shared" si="97"/>
        <v>0</v>
      </c>
      <c r="J36" s="609">
        <f t="shared" si="97"/>
        <v>0</v>
      </c>
      <c r="K36" s="609">
        <f t="shared" si="97"/>
        <v>0</v>
      </c>
      <c r="L36" s="609">
        <f t="shared" si="97"/>
        <v>0</v>
      </c>
      <c r="M36" s="609">
        <f t="shared" si="97"/>
        <v>0</v>
      </c>
      <c r="N36" s="609">
        <f t="shared" si="97"/>
        <v>0</v>
      </c>
      <c r="O36" s="609">
        <f t="shared" si="97"/>
        <v>0</v>
      </c>
      <c r="P36" s="609">
        <f t="shared" si="97"/>
        <v>0</v>
      </c>
      <c r="Q36" s="609">
        <f t="shared" si="97"/>
        <v>0</v>
      </c>
      <c r="R36" s="609">
        <f t="shared" si="97"/>
        <v>0</v>
      </c>
      <c r="S36" s="609">
        <f t="shared" si="97"/>
        <v>0</v>
      </c>
      <c r="T36" s="609">
        <f t="shared" si="97"/>
        <v>0</v>
      </c>
      <c r="U36" s="609">
        <f t="shared" si="97"/>
        <v>0</v>
      </c>
      <c r="V36" s="609">
        <f t="shared" si="97"/>
        <v>0</v>
      </c>
      <c r="W36" s="609">
        <f t="shared" si="97"/>
        <v>0</v>
      </c>
      <c r="X36" s="609">
        <f t="shared" si="97"/>
        <v>0</v>
      </c>
      <c r="Y36" s="609">
        <f t="shared" si="97"/>
        <v>0</v>
      </c>
      <c r="Z36" s="609">
        <f t="shared" si="97"/>
        <v>0</v>
      </c>
      <c r="AA36" s="609">
        <f t="shared" si="97"/>
        <v>0</v>
      </c>
      <c r="AB36" s="609">
        <f t="shared" si="97"/>
        <v>0</v>
      </c>
      <c r="AC36" s="609">
        <f t="shared" si="97"/>
        <v>0</v>
      </c>
      <c r="AD36" s="609">
        <f t="shared" si="97"/>
        <v>0</v>
      </c>
      <c r="AE36" s="609">
        <f t="shared" si="97"/>
        <v>0</v>
      </c>
      <c r="AF36" s="609">
        <f t="shared" si="97"/>
        <v>0</v>
      </c>
      <c r="AG36" s="609">
        <f t="shared" si="97"/>
        <v>0</v>
      </c>
      <c r="AH36" s="609">
        <f t="shared" si="97"/>
        <v>0</v>
      </c>
      <c r="AI36" s="609">
        <f t="shared" si="97"/>
        <v>0</v>
      </c>
      <c r="AJ36" s="609">
        <f t="shared" si="97"/>
        <v>0</v>
      </c>
      <c r="AK36" s="609">
        <f t="shared" si="97"/>
        <v>0</v>
      </c>
      <c r="AL36" s="609">
        <f t="shared" si="97"/>
        <v>0</v>
      </c>
      <c r="AM36" s="609">
        <f t="shared" si="97"/>
        <v>0</v>
      </c>
      <c r="AN36" s="609">
        <f t="shared" si="97"/>
        <v>0</v>
      </c>
      <c r="AO36" s="609">
        <f t="shared" si="97"/>
        <v>0</v>
      </c>
      <c r="AP36" s="609">
        <f t="shared" si="97"/>
        <v>0</v>
      </c>
      <c r="AQ36" s="609">
        <f t="shared" si="97"/>
        <v>0</v>
      </c>
      <c r="AR36" s="609">
        <f t="shared" si="97"/>
        <v>0</v>
      </c>
      <c r="AS36" s="609">
        <f t="shared" si="97"/>
        <v>0</v>
      </c>
      <c r="AT36" s="609">
        <f t="shared" ref="AT36:BN36" si="98">IF(AT29=0,0,(AT33*(1-AT34)/(6000/(AT26/AT25))))</f>
        <v>0</v>
      </c>
      <c r="AU36" s="609">
        <f t="shared" si="98"/>
        <v>0</v>
      </c>
      <c r="AV36" s="609">
        <f t="shared" si="98"/>
        <v>0</v>
      </c>
      <c r="AW36" s="609">
        <f t="shared" si="98"/>
        <v>0</v>
      </c>
      <c r="AX36" s="609">
        <f t="shared" si="98"/>
        <v>0</v>
      </c>
      <c r="AY36" s="609">
        <f t="shared" si="98"/>
        <v>0</v>
      </c>
      <c r="AZ36" s="609">
        <f t="shared" si="98"/>
        <v>0</v>
      </c>
      <c r="BA36" s="609">
        <f t="shared" si="98"/>
        <v>0</v>
      </c>
      <c r="BB36" s="609">
        <f t="shared" si="98"/>
        <v>0</v>
      </c>
      <c r="BC36" s="609">
        <f t="shared" si="98"/>
        <v>0</v>
      </c>
      <c r="BD36" s="609">
        <f t="shared" si="98"/>
        <v>0</v>
      </c>
      <c r="BE36" s="609">
        <f t="shared" si="98"/>
        <v>0</v>
      </c>
      <c r="BF36" s="609">
        <f t="shared" si="98"/>
        <v>0</v>
      </c>
      <c r="BG36" s="609">
        <f t="shared" si="98"/>
        <v>0</v>
      </c>
      <c r="BH36" s="609">
        <f t="shared" si="98"/>
        <v>0</v>
      </c>
      <c r="BI36" s="609">
        <f t="shared" si="98"/>
        <v>0</v>
      </c>
      <c r="BJ36" s="609">
        <f t="shared" si="98"/>
        <v>0</v>
      </c>
      <c r="BK36" s="609">
        <f t="shared" si="98"/>
        <v>0</v>
      </c>
      <c r="BL36" s="609">
        <f t="shared" si="98"/>
        <v>0</v>
      </c>
      <c r="BM36" s="609">
        <f t="shared" si="98"/>
        <v>0</v>
      </c>
      <c r="BN36" s="609">
        <f t="shared" si="98"/>
        <v>0</v>
      </c>
      <c r="BO36" s="609">
        <f t="shared" si="97"/>
        <v>0</v>
      </c>
      <c r="BP36" s="609">
        <f t="shared" si="97"/>
        <v>0</v>
      </c>
      <c r="BQ36" s="609">
        <f t="shared" si="97"/>
        <v>0</v>
      </c>
      <c r="BR36" s="609">
        <f t="shared" si="97"/>
        <v>0</v>
      </c>
      <c r="BS36" s="609">
        <f t="shared" si="97"/>
        <v>0</v>
      </c>
      <c r="BT36" s="609">
        <f t="shared" si="97"/>
        <v>0</v>
      </c>
      <c r="BU36" s="609">
        <f t="shared" si="97"/>
        <v>0</v>
      </c>
      <c r="BV36" s="609">
        <f t="shared" si="97"/>
        <v>0</v>
      </c>
      <c r="BW36" s="609">
        <f t="shared" ref="BW36:EH36" si="99">IF(BW29=0,0,(BW33*(1-BW34)/(6000/(BW26/BW25))))</f>
        <v>0</v>
      </c>
      <c r="BX36" s="609">
        <f t="shared" si="99"/>
        <v>0</v>
      </c>
      <c r="BY36" s="609">
        <f t="shared" si="99"/>
        <v>0</v>
      </c>
      <c r="BZ36" s="609">
        <f t="shared" si="99"/>
        <v>0</v>
      </c>
      <c r="CA36" s="609">
        <f t="shared" si="99"/>
        <v>0</v>
      </c>
      <c r="CB36" s="609">
        <f t="shared" si="99"/>
        <v>0</v>
      </c>
      <c r="CC36" s="609">
        <f t="shared" si="99"/>
        <v>0</v>
      </c>
      <c r="CD36" s="609">
        <f t="shared" si="99"/>
        <v>0</v>
      </c>
      <c r="CE36" s="609">
        <f t="shared" si="99"/>
        <v>0</v>
      </c>
      <c r="CF36" s="609">
        <f t="shared" si="99"/>
        <v>0</v>
      </c>
      <c r="CG36" s="609">
        <f t="shared" si="99"/>
        <v>0</v>
      </c>
      <c r="CH36" s="609">
        <f t="shared" si="99"/>
        <v>0</v>
      </c>
      <c r="CI36" s="609">
        <f t="shared" si="99"/>
        <v>0</v>
      </c>
      <c r="CJ36" s="609">
        <f t="shared" si="99"/>
        <v>0</v>
      </c>
      <c r="CK36" s="609">
        <f t="shared" si="99"/>
        <v>0</v>
      </c>
      <c r="CL36" s="609">
        <f t="shared" si="99"/>
        <v>0</v>
      </c>
      <c r="CM36" s="609">
        <f t="shared" si="99"/>
        <v>0</v>
      </c>
      <c r="CN36" s="609">
        <f t="shared" si="99"/>
        <v>0</v>
      </c>
      <c r="CO36" s="609">
        <f t="shared" si="99"/>
        <v>0</v>
      </c>
      <c r="CP36" s="609">
        <f t="shared" si="99"/>
        <v>0</v>
      </c>
      <c r="CQ36" s="609">
        <f t="shared" si="99"/>
        <v>0</v>
      </c>
      <c r="CR36" s="609">
        <f t="shared" si="99"/>
        <v>0</v>
      </c>
      <c r="CS36" s="609">
        <f t="shared" si="99"/>
        <v>0</v>
      </c>
      <c r="CT36" s="609">
        <f t="shared" si="99"/>
        <v>0</v>
      </c>
      <c r="CU36" s="609">
        <f t="shared" si="99"/>
        <v>0</v>
      </c>
      <c r="CV36" s="609">
        <f t="shared" si="99"/>
        <v>0</v>
      </c>
      <c r="CW36" s="609">
        <f t="shared" si="99"/>
        <v>0</v>
      </c>
      <c r="CX36" s="609">
        <f t="shared" si="99"/>
        <v>0</v>
      </c>
      <c r="CY36" s="609">
        <f t="shared" si="99"/>
        <v>0</v>
      </c>
      <c r="CZ36" s="609">
        <f t="shared" si="99"/>
        <v>0</v>
      </c>
      <c r="DA36" s="609">
        <f t="shared" si="99"/>
        <v>0</v>
      </c>
      <c r="DB36" s="609">
        <f t="shared" si="99"/>
        <v>0</v>
      </c>
      <c r="DC36" s="609">
        <f t="shared" si="99"/>
        <v>0</v>
      </c>
      <c r="DD36" s="609">
        <f t="shared" si="99"/>
        <v>0</v>
      </c>
      <c r="DE36" s="609">
        <f t="shared" si="99"/>
        <v>0</v>
      </c>
      <c r="DF36" s="609">
        <f t="shared" si="99"/>
        <v>0</v>
      </c>
      <c r="DG36" s="609">
        <f t="shared" si="99"/>
        <v>0</v>
      </c>
      <c r="DH36" s="609">
        <f t="shared" si="99"/>
        <v>0</v>
      </c>
      <c r="DI36" s="609">
        <f t="shared" si="99"/>
        <v>0</v>
      </c>
      <c r="DJ36" s="609">
        <f t="shared" si="99"/>
        <v>0</v>
      </c>
      <c r="DK36" s="609">
        <f t="shared" si="99"/>
        <v>0</v>
      </c>
      <c r="DL36" s="609">
        <f t="shared" si="99"/>
        <v>0</v>
      </c>
      <c r="DM36" s="609">
        <f t="shared" si="99"/>
        <v>0</v>
      </c>
      <c r="DN36" s="609">
        <f t="shared" si="99"/>
        <v>0</v>
      </c>
      <c r="DO36" s="609">
        <f t="shared" si="99"/>
        <v>0</v>
      </c>
      <c r="DP36" s="609">
        <f t="shared" si="99"/>
        <v>0</v>
      </c>
      <c r="DQ36" s="609">
        <f t="shared" si="99"/>
        <v>0</v>
      </c>
      <c r="DR36" s="609">
        <f t="shared" si="99"/>
        <v>0</v>
      </c>
      <c r="DS36" s="609">
        <f t="shared" si="99"/>
        <v>0</v>
      </c>
      <c r="DT36" s="609">
        <f t="shared" si="99"/>
        <v>0</v>
      </c>
      <c r="DU36" s="609">
        <f t="shared" si="99"/>
        <v>0</v>
      </c>
      <c r="DV36" s="609">
        <f t="shared" si="99"/>
        <v>0</v>
      </c>
      <c r="DW36" s="609">
        <f t="shared" si="99"/>
        <v>0</v>
      </c>
      <c r="DX36" s="609">
        <f t="shared" si="99"/>
        <v>0</v>
      </c>
      <c r="DY36" s="609">
        <f t="shared" si="99"/>
        <v>0</v>
      </c>
      <c r="DZ36" s="609">
        <f t="shared" si="99"/>
        <v>0</v>
      </c>
      <c r="EA36" s="609">
        <f t="shared" si="99"/>
        <v>0</v>
      </c>
      <c r="EB36" s="609">
        <f t="shared" si="99"/>
        <v>0</v>
      </c>
      <c r="EC36" s="609">
        <f t="shared" si="99"/>
        <v>0</v>
      </c>
      <c r="ED36" s="609">
        <f t="shared" si="99"/>
        <v>0</v>
      </c>
      <c r="EE36" s="609">
        <f t="shared" si="99"/>
        <v>0</v>
      </c>
      <c r="EF36" s="609">
        <f t="shared" si="99"/>
        <v>0</v>
      </c>
      <c r="EG36" s="609">
        <f t="shared" si="99"/>
        <v>0</v>
      </c>
      <c r="EH36" s="609">
        <f t="shared" si="99"/>
        <v>0</v>
      </c>
      <c r="EI36" s="609">
        <f t="shared" ref="EI36:EY36" si="100">IF(EI29=0,0,(EI33*(1-EI34)/(6000/(EI26/EI25))))</f>
        <v>0</v>
      </c>
      <c r="EJ36" s="609">
        <f t="shared" si="100"/>
        <v>0</v>
      </c>
      <c r="EK36" s="609">
        <f t="shared" si="100"/>
        <v>0</v>
      </c>
      <c r="EL36" s="609">
        <f t="shared" si="100"/>
        <v>0</v>
      </c>
      <c r="EM36" s="609">
        <f t="shared" si="100"/>
        <v>0</v>
      </c>
      <c r="EN36" s="609">
        <f t="shared" si="100"/>
        <v>0</v>
      </c>
      <c r="EO36" s="609">
        <f t="shared" si="100"/>
        <v>0</v>
      </c>
      <c r="EP36" s="609">
        <f t="shared" si="100"/>
        <v>0</v>
      </c>
      <c r="EQ36" s="609">
        <f t="shared" si="100"/>
        <v>0</v>
      </c>
      <c r="ER36" s="609">
        <f t="shared" si="100"/>
        <v>0</v>
      </c>
      <c r="ES36" s="609">
        <f t="shared" si="100"/>
        <v>0</v>
      </c>
      <c r="ET36" s="609">
        <f t="shared" si="100"/>
        <v>0</v>
      </c>
      <c r="EU36" s="609">
        <f t="shared" si="100"/>
        <v>0</v>
      </c>
      <c r="EV36" s="609">
        <f t="shared" si="100"/>
        <v>0</v>
      </c>
      <c r="EW36" s="609">
        <f t="shared" si="100"/>
        <v>0</v>
      </c>
      <c r="EX36" s="609">
        <f t="shared" si="100"/>
        <v>0</v>
      </c>
      <c r="EY36" s="609">
        <f t="shared" si="100"/>
        <v>0</v>
      </c>
      <c r="EZ36" s="483"/>
      <c r="FA36" s="7"/>
      <c r="FB36" s="2"/>
      <c r="FC36" s="2"/>
      <c r="FD36" s="2"/>
      <c r="GV36" s="388"/>
    </row>
    <row r="37" spans="1:204" ht="13.8" thickBot="1">
      <c r="B37" s="800"/>
      <c r="C37" s="390"/>
      <c r="D37" s="805"/>
      <c r="E37" s="117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c r="AR37" s="394"/>
      <c r="AS37" s="394"/>
      <c r="AT37" s="394"/>
      <c r="AU37" s="394"/>
      <c r="AV37" s="394"/>
      <c r="AW37" s="394"/>
      <c r="AX37" s="394"/>
      <c r="AY37" s="394"/>
      <c r="AZ37" s="394"/>
      <c r="BA37" s="394"/>
      <c r="BB37" s="394"/>
      <c r="BC37" s="394"/>
      <c r="BD37" s="394"/>
      <c r="BE37" s="394"/>
      <c r="BF37" s="394"/>
      <c r="BG37" s="394"/>
      <c r="BH37" s="394"/>
      <c r="BI37" s="394"/>
      <c r="BJ37" s="394"/>
      <c r="BK37" s="394"/>
      <c r="BL37" s="394"/>
      <c r="BM37" s="394"/>
      <c r="BN37" s="394"/>
      <c r="BO37" s="394"/>
      <c r="BP37" s="394"/>
      <c r="BQ37" s="394"/>
      <c r="BR37" s="394"/>
      <c r="BS37" s="394"/>
      <c r="BT37" s="394"/>
      <c r="BU37" s="394"/>
      <c r="BV37" s="394"/>
      <c r="BW37" s="394"/>
      <c r="BX37" s="394"/>
      <c r="BY37" s="394"/>
      <c r="BZ37" s="394"/>
      <c r="CA37" s="394"/>
      <c r="CB37" s="394"/>
      <c r="CC37" s="394"/>
      <c r="CD37" s="394"/>
      <c r="CE37" s="394"/>
      <c r="CF37" s="394"/>
      <c r="CG37" s="394"/>
      <c r="CH37" s="394"/>
      <c r="CI37" s="394"/>
      <c r="CJ37" s="394"/>
      <c r="CK37" s="394"/>
      <c r="CL37" s="394"/>
      <c r="CM37" s="394"/>
      <c r="CN37" s="394"/>
      <c r="CO37" s="394"/>
      <c r="CP37" s="394"/>
      <c r="CQ37" s="394"/>
      <c r="CR37" s="394"/>
      <c r="CS37" s="394"/>
      <c r="CT37" s="394"/>
      <c r="CU37" s="394"/>
      <c r="CV37" s="394"/>
      <c r="CW37" s="394"/>
      <c r="CX37" s="394"/>
      <c r="CY37" s="394"/>
      <c r="CZ37" s="394"/>
      <c r="DA37" s="394"/>
      <c r="DB37" s="394"/>
      <c r="DC37" s="394"/>
      <c r="DD37" s="394"/>
      <c r="DE37" s="394"/>
      <c r="DF37" s="394"/>
      <c r="DG37" s="394"/>
      <c r="DH37" s="394"/>
      <c r="DI37" s="394"/>
      <c r="DJ37" s="394"/>
      <c r="DK37" s="394"/>
      <c r="DL37" s="394"/>
      <c r="DM37" s="394"/>
      <c r="DN37" s="394"/>
      <c r="DO37" s="394"/>
      <c r="DP37" s="394"/>
      <c r="DQ37" s="394"/>
      <c r="DR37" s="394"/>
      <c r="DS37" s="394"/>
      <c r="DT37" s="394"/>
      <c r="DU37" s="394"/>
      <c r="DV37" s="394"/>
      <c r="DW37" s="394"/>
      <c r="DX37" s="394"/>
      <c r="DY37" s="394"/>
      <c r="DZ37" s="394"/>
      <c r="EA37" s="394"/>
      <c r="EB37" s="394"/>
      <c r="EC37" s="394"/>
      <c r="ED37" s="394"/>
      <c r="EE37" s="394"/>
      <c r="EF37" s="394"/>
      <c r="EG37" s="394"/>
      <c r="EH37" s="394"/>
      <c r="EI37" s="394"/>
      <c r="EJ37" s="394"/>
      <c r="EK37" s="394"/>
      <c r="EL37" s="394"/>
      <c r="EM37" s="394"/>
      <c r="EN37" s="394"/>
      <c r="EO37" s="394"/>
      <c r="EP37" s="394"/>
      <c r="EQ37" s="394"/>
      <c r="ER37" s="394"/>
      <c r="ES37" s="394"/>
      <c r="ET37" s="394"/>
      <c r="EU37" s="394"/>
      <c r="EV37" s="394"/>
      <c r="EW37" s="394"/>
      <c r="EX37" s="394"/>
      <c r="EY37" s="394"/>
      <c r="FA37" s="7"/>
      <c r="GV37" s="7"/>
    </row>
    <row r="38" spans="1:204" ht="13.8" thickBot="1">
      <c r="B38" s="806"/>
      <c r="C38" s="807" t="str">
        <f>Dictionary!$D$228</f>
        <v>Описание цеха</v>
      </c>
      <c r="D38" s="1106"/>
      <c r="E38" s="1175"/>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c r="AO38" s="558"/>
      <c r="AP38" s="558"/>
      <c r="AQ38" s="558"/>
      <c r="AR38" s="558"/>
      <c r="AS38" s="558"/>
      <c r="AT38" s="558"/>
      <c r="AU38" s="558"/>
      <c r="AV38" s="558"/>
      <c r="AW38" s="558"/>
      <c r="AX38" s="558"/>
      <c r="AY38" s="558"/>
      <c r="AZ38" s="558"/>
      <c r="BA38" s="558"/>
      <c r="BB38" s="558"/>
      <c r="BC38" s="558"/>
      <c r="BD38" s="558"/>
      <c r="BE38" s="558"/>
      <c r="BF38" s="558"/>
      <c r="BG38" s="558"/>
      <c r="BH38" s="558"/>
      <c r="BI38" s="558"/>
      <c r="BJ38" s="558"/>
      <c r="BK38" s="558"/>
      <c r="BL38" s="558"/>
      <c r="BM38" s="558"/>
      <c r="BN38" s="558"/>
      <c r="BO38" s="558"/>
      <c r="BP38" s="558"/>
      <c r="BQ38" s="558"/>
      <c r="BR38" s="558"/>
      <c r="BS38" s="558"/>
      <c r="BT38" s="558"/>
      <c r="BU38" s="558"/>
      <c r="BV38" s="558"/>
      <c r="BW38" s="558"/>
      <c r="BX38" s="558"/>
      <c r="BY38" s="558"/>
      <c r="BZ38" s="558"/>
      <c r="CA38" s="558"/>
      <c r="CB38" s="558"/>
      <c r="CC38" s="558"/>
      <c r="CD38" s="558"/>
      <c r="CE38" s="558"/>
      <c r="CF38" s="558"/>
      <c r="CG38" s="558"/>
      <c r="CH38" s="558"/>
      <c r="CI38" s="558"/>
      <c r="CJ38" s="558"/>
      <c r="CK38" s="558"/>
      <c r="CL38" s="558"/>
      <c r="CM38" s="558"/>
      <c r="CN38" s="558"/>
      <c r="CO38" s="558"/>
      <c r="CP38" s="558"/>
      <c r="CQ38" s="558"/>
      <c r="CR38" s="558"/>
      <c r="CS38" s="558"/>
      <c r="CT38" s="558"/>
      <c r="CU38" s="558"/>
      <c r="CV38" s="558"/>
      <c r="CW38" s="558"/>
      <c r="CX38" s="558"/>
      <c r="CY38" s="558"/>
      <c r="CZ38" s="558"/>
      <c r="DA38" s="558"/>
      <c r="DB38" s="558"/>
      <c r="DC38" s="558"/>
      <c r="DD38" s="558"/>
      <c r="DE38" s="558"/>
      <c r="DF38" s="558"/>
      <c r="DG38" s="558"/>
      <c r="DH38" s="558"/>
      <c r="DI38" s="558"/>
      <c r="DJ38" s="558"/>
      <c r="DK38" s="558"/>
      <c r="DL38" s="558"/>
      <c r="DM38" s="558"/>
      <c r="DN38" s="558"/>
      <c r="DO38" s="558"/>
      <c r="DP38" s="558"/>
      <c r="DQ38" s="558"/>
      <c r="DR38" s="558"/>
      <c r="DS38" s="558"/>
      <c r="DT38" s="558"/>
      <c r="DU38" s="558"/>
      <c r="DV38" s="558"/>
      <c r="DW38" s="558"/>
      <c r="DX38" s="558"/>
      <c r="DY38" s="558"/>
      <c r="DZ38" s="558"/>
      <c r="EA38" s="558"/>
      <c r="EB38" s="558"/>
      <c r="EC38" s="558"/>
      <c r="ED38" s="558"/>
      <c r="EE38" s="558"/>
      <c r="EF38" s="558"/>
      <c r="EG38" s="558"/>
      <c r="EH38" s="558"/>
      <c r="EI38" s="558"/>
      <c r="EJ38" s="558"/>
      <c r="EK38" s="558"/>
      <c r="EL38" s="558"/>
      <c r="EM38" s="558"/>
      <c r="EN38" s="558"/>
      <c r="EO38" s="558"/>
      <c r="EP38" s="558"/>
      <c r="EQ38" s="558"/>
      <c r="ER38" s="558"/>
      <c r="ES38" s="558"/>
      <c r="ET38" s="558"/>
      <c r="EU38" s="558"/>
      <c r="EV38" s="558"/>
      <c r="EW38" s="558"/>
      <c r="EX38" s="558"/>
      <c r="EY38" s="558"/>
      <c r="FA38" s="7"/>
      <c r="GV38" s="7"/>
    </row>
    <row r="39" spans="1:204" s="386" customFormat="1">
      <c r="A39" s="569"/>
      <c r="B39" s="1861" t="s">
        <v>2301</v>
      </c>
      <c r="C39" s="804" t="str">
        <f>Dictionary!$D$229</f>
        <v>Время функционирования цеха</v>
      </c>
      <c r="D39" s="1102"/>
      <c r="E39" s="1176">
        <f>E40*E41</f>
        <v>5647.5</v>
      </c>
      <c r="F39" s="1139">
        <f t="shared" ref="F39:L39" si="101">F40*F41</f>
        <v>0</v>
      </c>
      <c r="G39" s="610">
        <f t="shared" si="101"/>
        <v>0</v>
      </c>
      <c r="H39" s="610">
        <f t="shared" si="101"/>
        <v>0</v>
      </c>
      <c r="I39" s="610">
        <f>I40*I41</f>
        <v>0</v>
      </c>
      <c r="J39" s="610">
        <f t="shared" si="101"/>
        <v>0</v>
      </c>
      <c r="K39" s="610">
        <f t="shared" si="101"/>
        <v>0</v>
      </c>
      <c r="L39" s="610">
        <f t="shared" si="101"/>
        <v>0</v>
      </c>
      <c r="M39" s="610">
        <f t="shared" ref="M39:BV39" si="102">M40*M41</f>
        <v>0</v>
      </c>
      <c r="N39" s="610">
        <f t="shared" si="102"/>
        <v>0</v>
      </c>
      <c r="O39" s="610">
        <f t="shared" si="102"/>
        <v>0</v>
      </c>
      <c r="P39" s="610">
        <f t="shared" si="102"/>
        <v>0</v>
      </c>
      <c r="Q39" s="610">
        <f t="shared" si="102"/>
        <v>0</v>
      </c>
      <c r="R39" s="610">
        <f t="shared" si="102"/>
        <v>0</v>
      </c>
      <c r="S39" s="610">
        <f t="shared" si="102"/>
        <v>0</v>
      </c>
      <c r="T39" s="610">
        <f t="shared" si="102"/>
        <v>0</v>
      </c>
      <c r="U39" s="610">
        <f t="shared" si="102"/>
        <v>0</v>
      </c>
      <c r="V39" s="610">
        <f t="shared" si="102"/>
        <v>0</v>
      </c>
      <c r="W39" s="610">
        <f t="shared" si="102"/>
        <v>0</v>
      </c>
      <c r="X39" s="610">
        <f t="shared" si="102"/>
        <v>0</v>
      </c>
      <c r="Y39" s="610">
        <f t="shared" si="102"/>
        <v>0</v>
      </c>
      <c r="Z39" s="610">
        <f t="shared" si="102"/>
        <v>0</v>
      </c>
      <c r="AA39" s="610">
        <f t="shared" si="102"/>
        <v>0</v>
      </c>
      <c r="AB39" s="610">
        <f t="shared" si="102"/>
        <v>0</v>
      </c>
      <c r="AC39" s="610">
        <f t="shared" si="102"/>
        <v>0</v>
      </c>
      <c r="AD39" s="610">
        <f t="shared" si="102"/>
        <v>0</v>
      </c>
      <c r="AE39" s="610">
        <f t="shared" si="102"/>
        <v>0</v>
      </c>
      <c r="AF39" s="610">
        <f t="shared" si="102"/>
        <v>0</v>
      </c>
      <c r="AG39" s="610">
        <f t="shared" si="102"/>
        <v>0</v>
      </c>
      <c r="AH39" s="610">
        <f t="shared" si="102"/>
        <v>0</v>
      </c>
      <c r="AI39" s="610">
        <f t="shared" si="102"/>
        <v>0</v>
      </c>
      <c r="AJ39" s="610">
        <f t="shared" si="102"/>
        <v>0</v>
      </c>
      <c r="AK39" s="610">
        <f t="shared" si="102"/>
        <v>0</v>
      </c>
      <c r="AL39" s="610">
        <f t="shared" si="102"/>
        <v>0</v>
      </c>
      <c r="AM39" s="610">
        <f t="shared" si="102"/>
        <v>0</v>
      </c>
      <c r="AN39" s="610">
        <f t="shared" si="102"/>
        <v>0</v>
      </c>
      <c r="AO39" s="610">
        <f t="shared" si="102"/>
        <v>0</v>
      </c>
      <c r="AP39" s="610">
        <f t="shared" si="102"/>
        <v>0</v>
      </c>
      <c r="AQ39" s="610">
        <f t="shared" si="102"/>
        <v>0</v>
      </c>
      <c r="AR39" s="610">
        <f t="shared" si="102"/>
        <v>0</v>
      </c>
      <c r="AS39" s="610">
        <f t="shared" si="102"/>
        <v>0</v>
      </c>
      <c r="AT39" s="610">
        <f t="shared" ref="AT39:BN39" si="103">AT40*AT41</f>
        <v>0</v>
      </c>
      <c r="AU39" s="610">
        <f t="shared" si="103"/>
        <v>0</v>
      </c>
      <c r="AV39" s="610">
        <f t="shared" si="103"/>
        <v>0</v>
      </c>
      <c r="AW39" s="610">
        <f t="shared" si="103"/>
        <v>0</v>
      </c>
      <c r="AX39" s="610">
        <f t="shared" si="103"/>
        <v>0</v>
      </c>
      <c r="AY39" s="610">
        <f t="shared" si="103"/>
        <v>0</v>
      </c>
      <c r="AZ39" s="610">
        <f t="shared" si="103"/>
        <v>0</v>
      </c>
      <c r="BA39" s="610">
        <f t="shared" si="103"/>
        <v>0</v>
      </c>
      <c r="BB39" s="610">
        <f t="shared" si="103"/>
        <v>0</v>
      </c>
      <c r="BC39" s="610">
        <f t="shared" si="103"/>
        <v>0</v>
      </c>
      <c r="BD39" s="610">
        <f t="shared" si="103"/>
        <v>0</v>
      </c>
      <c r="BE39" s="610">
        <f t="shared" si="103"/>
        <v>0</v>
      </c>
      <c r="BF39" s="610">
        <f t="shared" si="103"/>
        <v>0</v>
      </c>
      <c r="BG39" s="610">
        <f t="shared" si="103"/>
        <v>0</v>
      </c>
      <c r="BH39" s="610">
        <f t="shared" si="103"/>
        <v>0</v>
      </c>
      <c r="BI39" s="610">
        <f t="shared" si="103"/>
        <v>0</v>
      </c>
      <c r="BJ39" s="610">
        <f t="shared" si="103"/>
        <v>0</v>
      </c>
      <c r="BK39" s="610">
        <f t="shared" si="103"/>
        <v>0</v>
      </c>
      <c r="BL39" s="610">
        <f t="shared" si="103"/>
        <v>0</v>
      </c>
      <c r="BM39" s="610">
        <f t="shared" si="103"/>
        <v>0</v>
      </c>
      <c r="BN39" s="610">
        <f t="shared" si="103"/>
        <v>0</v>
      </c>
      <c r="BO39" s="610">
        <f t="shared" si="102"/>
        <v>0</v>
      </c>
      <c r="BP39" s="610">
        <f t="shared" si="102"/>
        <v>0</v>
      </c>
      <c r="BQ39" s="610">
        <f t="shared" si="102"/>
        <v>0</v>
      </c>
      <c r="BR39" s="610">
        <f t="shared" si="102"/>
        <v>0</v>
      </c>
      <c r="BS39" s="610">
        <f t="shared" si="102"/>
        <v>0</v>
      </c>
      <c r="BT39" s="610">
        <f t="shared" si="102"/>
        <v>0</v>
      </c>
      <c r="BU39" s="610">
        <f t="shared" si="102"/>
        <v>0</v>
      </c>
      <c r="BV39" s="610">
        <f t="shared" si="102"/>
        <v>0</v>
      </c>
      <c r="BW39" s="610">
        <f t="shared" ref="BW39:EH39" si="104">BW40*BW41</f>
        <v>0</v>
      </c>
      <c r="BX39" s="610">
        <f t="shared" si="104"/>
        <v>0</v>
      </c>
      <c r="BY39" s="610">
        <f t="shared" si="104"/>
        <v>0</v>
      </c>
      <c r="BZ39" s="610">
        <f t="shared" si="104"/>
        <v>0</v>
      </c>
      <c r="CA39" s="610">
        <f t="shared" si="104"/>
        <v>0</v>
      </c>
      <c r="CB39" s="610">
        <f t="shared" si="104"/>
        <v>0</v>
      </c>
      <c r="CC39" s="610">
        <f t="shared" si="104"/>
        <v>0</v>
      </c>
      <c r="CD39" s="610">
        <f t="shared" si="104"/>
        <v>0</v>
      </c>
      <c r="CE39" s="610">
        <f t="shared" si="104"/>
        <v>0</v>
      </c>
      <c r="CF39" s="610">
        <f t="shared" si="104"/>
        <v>0</v>
      </c>
      <c r="CG39" s="610">
        <f t="shared" si="104"/>
        <v>0</v>
      </c>
      <c r="CH39" s="610">
        <f t="shared" si="104"/>
        <v>0</v>
      </c>
      <c r="CI39" s="610">
        <f t="shared" si="104"/>
        <v>0</v>
      </c>
      <c r="CJ39" s="610">
        <f t="shared" si="104"/>
        <v>0</v>
      </c>
      <c r="CK39" s="610">
        <f t="shared" si="104"/>
        <v>0</v>
      </c>
      <c r="CL39" s="610">
        <f t="shared" si="104"/>
        <v>0</v>
      </c>
      <c r="CM39" s="610">
        <f t="shared" si="104"/>
        <v>0</v>
      </c>
      <c r="CN39" s="610">
        <f t="shared" si="104"/>
        <v>0</v>
      </c>
      <c r="CO39" s="610">
        <f t="shared" si="104"/>
        <v>0</v>
      </c>
      <c r="CP39" s="610">
        <f t="shared" si="104"/>
        <v>0</v>
      </c>
      <c r="CQ39" s="610">
        <f t="shared" si="104"/>
        <v>0</v>
      </c>
      <c r="CR39" s="610">
        <f t="shared" si="104"/>
        <v>0</v>
      </c>
      <c r="CS39" s="610">
        <f t="shared" si="104"/>
        <v>0</v>
      </c>
      <c r="CT39" s="610">
        <f t="shared" si="104"/>
        <v>0</v>
      </c>
      <c r="CU39" s="610">
        <f t="shared" si="104"/>
        <v>0</v>
      </c>
      <c r="CV39" s="610">
        <f t="shared" si="104"/>
        <v>0</v>
      </c>
      <c r="CW39" s="610">
        <f t="shared" si="104"/>
        <v>0</v>
      </c>
      <c r="CX39" s="610">
        <f t="shared" si="104"/>
        <v>0</v>
      </c>
      <c r="CY39" s="610">
        <f t="shared" si="104"/>
        <v>0</v>
      </c>
      <c r="CZ39" s="610">
        <f t="shared" si="104"/>
        <v>0</v>
      </c>
      <c r="DA39" s="610">
        <f t="shared" si="104"/>
        <v>0</v>
      </c>
      <c r="DB39" s="610">
        <f t="shared" si="104"/>
        <v>0</v>
      </c>
      <c r="DC39" s="610">
        <f t="shared" si="104"/>
        <v>0</v>
      </c>
      <c r="DD39" s="610">
        <f t="shared" si="104"/>
        <v>0</v>
      </c>
      <c r="DE39" s="610">
        <f t="shared" si="104"/>
        <v>0</v>
      </c>
      <c r="DF39" s="610">
        <f t="shared" si="104"/>
        <v>0</v>
      </c>
      <c r="DG39" s="610">
        <f t="shared" si="104"/>
        <v>0</v>
      </c>
      <c r="DH39" s="610">
        <f t="shared" si="104"/>
        <v>0</v>
      </c>
      <c r="DI39" s="610">
        <f t="shared" si="104"/>
        <v>0</v>
      </c>
      <c r="DJ39" s="610">
        <f t="shared" si="104"/>
        <v>0</v>
      </c>
      <c r="DK39" s="610">
        <f t="shared" si="104"/>
        <v>0</v>
      </c>
      <c r="DL39" s="610">
        <f t="shared" si="104"/>
        <v>0</v>
      </c>
      <c r="DM39" s="610">
        <f t="shared" si="104"/>
        <v>0</v>
      </c>
      <c r="DN39" s="610">
        <f t="shared" si="104"/>
        <v>0</v>
      </c>
      <c r="DO39" s="610">
        <f t="shared" si="104"/>
        <v>0</v>
      </c>
      <c r="DP39" s="610">
        <f t="shared" si="104"/>
        <v>0</v>
      </c>
      <c r="DQ39" s="610">
        <f t="shared" si="104"/>
        <v>0</v>
      </c>
      <c r="DR39" s="610">
        <f t="shared" si="104"/>
        <v>0</v>
      </c>
      <c r="DS39" s="610">
        <f t="shared" si="104"/>
        <v>0</v>
      </c>
      <c r="DT39" s="610">
        <f t="shared" si="104"/>
        <v>0</v>
      </c>
      <c r="DU39" s="610">
        <f t="shared" si="104"/>
        <v>0</v>
      </c>
      <c r="DV39" s="610">
        <f t="shared" si="104"/>
        <v>0</v>
      </c>
      <c r="DW39" s="610">
        <f t="shared" si="104"/>
        <v>0</v>
      </c>
      <c r="DX39" s="610">
        <f t="shared" si="104"/>
        <v>0</v>
      </c>
      <c r="DY39" s="610">
        <f t="shared" si="104"/>
        <v>0</v>
      </c>
      <c r="DZ39" s="610">
        <f t="shared" si="104"/>
        <v>0</v>
      </c>
      <c r="EA39" s="610">
        <f t="shared" si="104"/>
        <v>0</v>
      </c>
      <c r="EB39" s="610">
        <f t="shared" si="104"/>
        <v>0</v>
      </c>
      <c r="EC39" s="610">
        <f t="shared" si="104"/>
        <v>0</v>
      </c>
      <c r="ED39" s="610">
        <f t="shared" si="104"/>
        <v>0</v>
      </c>
      <c r="EE39" s="610">
        <f t="shared" si="104"/>
        <v>0</v>
      </c>
      <c r="EF39" s="610">
        <f t="shared" si="104"/>
        <v>0</v>
      </c>
      <c r="EG39" s="610">
        <f t="shared" si="104"/>
        <v>0</v>
      </c>
      <c r="EH39" s="610">
        <f t="shared" si="104"/>
        <v>0</v>
      </c>
      <c r="EI39" s="610">
        <f t="shared" ref="EI39:EY39" si="105">EI40*EI41</f>
        <v>0</v>
      </c>
      <c r="EJ39" s="610">
        <f t="shared" si="105"/>
        <v>0</v>
      </c>
      <c r="EK39" s="610">
        <f t="shared" si="105"/>
        <v>0</v>
      </c>
      <c r="EL39" s="610">
        <f t="shared" si="105"/>
        <v>0</v>
      </c>
      <c r="EM39" s="610">
        <f t="shared" si="105"/>
        <v>0</v>
      </c>
      <c r="EN39" s="610">
        <f t="shared" si="105"/>
        <v>0</v>
      </c>
      <c r="EO39" s="610">
        <f t="shared" si="105"/>
        <v>0</v>
      </c>
      <c r="EP39" s="610">
        <f t="shared" si="105"/>
        <v>0</v>
      </c>
      <c r="EQ39" s="610">
        <f t="shared" si="105"/>
        <v>0</v>
      </c>
      <c r="ER39" s="610">
        <f t="shared" si="105"/>
        <v>0</v>
      </c>
      <c r="ES39" s="610">
        <f t="shared" si="105"/>
        <v>0</v>
      </c>
      <c r="ET39" s="610">
        <f t="shared" si="105"/>
        <v>0</v>
      </c>
      <c r="EU39" s="610">
        <f t="shared" si="105"/>
        <v>0</v>
      </c>
      <c r="EV39" s="610">
        <f t="shared" si="105"/>
        <v>0</v>
      </c>
      <c r="EW39" s="610">
        <f t="shared" si="105"/>
        <v>0</v>
      </c>
      <c r="EX39" s="610">
        <f t="shared" si="105"/>
        <v>0</v>
      </c>
      <c r="EY39" s="610">
        <f t="shared" si="105"/>
        <v>0</v>
      </c>
      <c r="EZ39" s="483"/>
      <c r="FA39" s="7"/>
      <c r="FB39" s="2"/>
      <c r="FC39" s="2"/>
      <c r="FD39" s="2"/>
      <c r="GV39" s="388"/>
    </row>
    <row r="40" spans="1:204" s="386" customFormat="1">
      <c r="A40" s="569"/>
      <c r="B40" s="1862"/>
      <c r="C40" s="791" t="str">
        <f>Dictionary!$D$230</f>
        <v>количество часов в день</v>
      </c>
      <c r="D40" s="1103"/>
      <c r="E40" s="1177">
        <v>22.5</v>
      </c>
      <c r="F40" s="1140"/>
      <c r="G40" s="611"/>
      <c r="H40" s="611"/>
      <c r="I40" s="611"/>
      <c r="J40" s="611"/>
      <c r="K40" s="611"/>
      <c r="L40" s="611"/>
      <c r="M40" s="611"/>
      <c r="N40" s="611"/>
      <c r="O40" s="611"/>
      <c r="P40" s="611"/>
      <c r="Q40" s="611"/>
      <c r="R40" s="611"/>
      <c r="S40" s="611"/>
      <c r="T40" s="611"/>
      <c r="U40" s="611"/>
      <c r="V40" s="611"/>
      <c r="W40" s="611"/>
      <c r="X40" s="611"/>
      <c r="Y40" s="611"/>
      <c r="Z40" s="611"/>
      <c r="AA40" s="611"/>
      <c r="AB40" s="611"/>
      <c r="AC40" s="611"/>
      <c r="AD40" s="611"/>
      <c r="AE40" s="611"/>
      <c r="AF40" s="611"/>
      <c r="AG40" s="611"/>
      <c r="AH40" s="611"/>
      <c r="AI40" s="611"/>
      <c r="AJ40" s="611"/>
      <c r="AK40" s="611"/>
      <c r="AL40" s="611"/>
      <c r="AM40" s="611"/>
      <c r="AN40" s="611"/>
      <c r="AO40" s="611"/>
      <c r="AP40" s="611"/>
      <c r="AQ40" s="611"/>
      <c r="AR40" s="611"/>
      <c r="AS40" s="611"/>
      <c r="AT40" s="611"/>
      <c r="AU40" s="611"/>
      <c r="AV40" s="611"/>
      <c r="AW40" s="611"/>
      <c r="AX40" s="611"/>
      <c r="AY40" s="611"/>
      <c r="AZ40" s="611"/>
      <c r="BA40" s="611"/>
      <c r="BB40" s="611"/>
      <c r="BC40" s="611"/>
      <c r="BD40" s="611"/>
      <c r="BE40" s="611"/>
      <c r="BF40" s="611"/>
      <c r="BG40" s="611"/>
      <c r="BH40" s="611"/>
      <c r="BI40" s="611"/>
      <c r="BJ40" s="611"/>
      <c r="BK40" s="611"/>
      <c r="BL40" s="611"/>
      <c r="BM40" s="611"/>
      <c r="BN40" s="611"/>
      <c r="BO40" s="611"/>
      <c r="BP40" s="611"/>
      <c r="BQ40" s="611"/>
      <c r="BR40" s="611"/>
      <c r="BS40" s="611"/>
      <c r="BT40" s="611"/>
      <c r="BU40" s="611"/>
      <c r="BV40" s="611"/>
      <c r="BW40" s="611"/>
      <c r="BX40" s="611"/>
      <c r="BY40" s="611"/>
      <c r="BZ40" s="611"/>
      <c r="CA40" s="611"/>
      <c r="CB40" s="611"/>
      <c r="CC40" s="611"/>
      <c r="CD40" s="611"/>
      <c r="CE40" s="611"/>
      <c r="CF40" s="611"/>
      <c r="CG40" s="611"/>
      <c r="CH40" s="611"/>
      <c r="CI40" s="611"/>
      <c r="CJ40" s="611"/>
      <c r="CK40" s="611"/>
      <c r="CL40" s="611"/>
      <c r="CM40" s="611"/>
      <c r="CN40" s="611"/>
      <c r="CO40" s="611"/>
      <c r="CP40" s="611"/>
      <c r="CQ40" s="611"/>
      <c r="CR40" s="611"/>
      <c r="CS40" s="611"/>
      <c r="CT40" s="611"/>
      <c r="CU40" s="611"/>
      <c r="CV40" s="611"/>
      <c r="CW40" s="611"/>
      <c r="CX40" s="611"/>
      <c r="CY40" s="611"/>
      <c r="CZ40" s="611"/>
      <c r="DA40" s="611"/>
      <c r="DB40" s="611"/>
      <c r="DC40" s="611"/>
      <c r="DD40" s="611"/>
      <c r="DE40" s="611"/>
      <c r="DF40" s="611"/>
      <c r="DG40" s="611"/>
      <c r="DH40" s="611"/>
      <c r="DI40" s="611"/>
      <c r="DJ40" s="611"/>
      <c r="DK40" s="611"/>
      <c r="DL40" s="611"/>
      <c r="DM40" s="611"/>
      <c r="DN40" s="611"/>
      <c r="DO40" s="611"/>
      <c r="DP40" s="611"/>
      <c r="DQ40" s="611"/>
      <c r="DR40" s="611"/>
      <c r="DS40" s="611"/>
      <c r="DT40" s="611"/>
      <c r="DU40" s="611"/>
      <c r="DV40" s="611"/>
      <c r="DW40" s="611"/>
      <c r="DX40" s="611"/>
      <c r="DY40" s="611"/>
      <c r="DZ40" s="611"/>
      <c r="EA40" s="611"/>
      <c r="EB40" s="611"/>
      <c r="EC40" s="611"/>
      <c r="ED40" s="611"/>
      <c r="EE40" s="611"/>
      <c r="EF40" s="611"/>
      <c r="EG40" s="611"/>
      <c r="EH40" s="611"/>
      <c r="EI40" s="611"/>
      <c r="EJ40" s="611"/>
      <c r="EK40" s="611"/>
      <c r="EL40" s="611"/>
      <c r="EM40" s="611"/>
      <c r="EN40" s="611"/>
      <c r="EO40" s="611"/>
      <c r="EP40" s="611"/>
      <c r="EQ40" s="611"/>
      <c r="ER40" s="611"/>
      <c r="ES40" s="611"/>
      <c r="ET40" s="611"/>
      <c r="EU40" s="611"/>
      <c r="EV40" s="611"/>
      <c r="EW40" s="611"/>
      <c r="EX40" s="611"/>
      <c r="EY40" s="611"/>
      <c r="EZ40" s="483"/>
      <c r="FA40" s="7"/>
      <c r="FB40" s="2"/>
      <c r="FC40" s="2"/>
      <c r="FD40" s="2"/>
      <c r="GV40" s="388"/>
    </row>
    <row r="41" spans="1:204" s="386" customFormat="1">
      <c r="A41" s="569"/>
      <c r="B41" s="1863"/>
      <c r="C41" s="791" t="str">
        <f>Dictionary!$D$231</f>
        <v>количество дней в году</v>
      </c>
      <c r="D41" s="1103"/>
      <c r="E41" s="1069">
        <v>251</v>
      </c>
      <c r="F41" s="1141"/>
      <c r="G41" s="605"/>
      <c r="H41" s="605"/>
      <c r="I41" s="605"/>
      <c r="J41" s="605"/>
      <c r="K41" s="605"/>
      <c r="L41" s="605"/>
      <c r="M41" s="605"/>
      <c r="N41" s="605"/>
      <c r="O41" s="605"/>
      <c r="P41" s="605"/>
      <c r="Q41" s="605"/>
      <c r="R41" s="605"/>
      <c r="S41" s="605"/>
      <c r="T41" s="605"/>
      <c r="U41" s="605"/>
      <c r="V41" s="605"/>
      <c r="W41" s="605"/>
      <c r="X41" s="605"/>
      <c r="Y41" s="605"/>
      <c r="Z41" s="605"/>
      <c r="AA41" s="605"/>
      <c r="AB41" s="605"/>
      <c r="AC41" s="605"/>
      <c r="AD41" s="605"/>
      <c r="AE41" s="605"/>
      <c r="AF41" s="605"/>
      <c r="AG41" s="605"/>
      <c r="AH41" s="605"/>
      <c r="AI41" s="605"/>
      <c r="AJ41" s="605"/>
      <c r="AK41" s="605"/>
      <c r="AL41" s="605"/>
      <c r="AM41" s="605"/>
      <c r="AN41" s="605"/>
      <c r="AO41" s="605"/>
      <c r="AP41" s="605"/>
      <c r="AQ41" s="605"/>
      <c r="AR41" s="605"/>
      <c r="AS41" s="605"/>
      <c r="AT41" s="605"/>
      <c r="AU41" s="605"/>
      <c r="AV41" s="605"/>
      <c r="AW41" s="605"/>
      <c r="AX41" s="605"/>
      <c r="AY41" s="605"/>
      <c r="AZ41" s="605"/>
      <c r="BA41" s="605"/>
      <c r="BB41" s="605"/>
      <c r="BC41" s="605"/>
      <c r="BD41" s="605"/>
      <c r="BE41" s="605"/>
      <c r="BF41" s="605"/>
      <c r="BG41" s="605"/>
      <c r="BH41" s="605"/>
      <c r="BI41" s="605"/>
      <c r="BJ41" s="605"/>
      <c r="BK41" s="605"/>
      <c r="BL41" s="605"/>
      <c r="BM41" s="605"/>
      <c r="BN41" s="605"/>
      <c r="BO41" s="605"/>
      <c r="BP41" s="605"/>
      <c r="BQ41" s="605"/>
      <c r="BR41" s="605"/>
      <c r="BS41" s="605"/>
      <c r="BT41" s="605"/>
      <c r="BU41" s="605"/>
      <c r="BV41" s="605"/>
      <c r="BW41" s="605"/>
      <c r="BX41" s="605"/>
      <c r="BY41" s="605"/>
      <c r="BZ41" s="605"/>
      <c r="CA41" s="605"/>
      <c r="CB41" s="605"/>
      <c r="CC41" s="605"/>
      <c r="CD41" s="605"/>
      <c r="CE41" s="605"/>
      <c r="CF41" s="605"/>
      <c r="CG41" s="605"/>
      <c r="CH41" s="605"/>
      <c r="CI41" s="605"/>
      <c r="CJ41" s="605"/>
      <c r="CK41" s="605"/>
      <c r="CL41" s="605"/>
      <c r="CM41" s="605"/>
      <c r="CN41" s="605"/>
      <c r="CO41" s="605"/>
      <c r="CP41" s="605"/>
      <c r="CQ41" s="605"/>
      <c r="CR41" s="605"/>
      <c r="CS41" s="605"/>
      <c r="CT41" s="605"/>
      <c r="CU41" s="605"/>
      <c r="CV41" s="605"/>
      <c r="CW41" s="605"/>
      <c r="CX41" s="605"/>
      <c r="CY41" s="605"/>
      <c r="CZ41" s="605"/>
      <c r="DA41" s="605"/>
      <c r="DB41" s="605"/>
      <c r="DC41" s="605"/>
      <c r="DD41" s="605"/>
      <c r="DE41" s="605"/>
      <c r="DF41" s="605"/>
      <c r="DG41" s="605"/>
      <c r="DH41" s="605"/>
      <c r="DI41" s="605"/>
      <c r="DJ41" s="605"/>
      <c r="DK41" s="605"/>
      <c r="DL41" s="605"/>
      <c r="DM41" s="605"/>
      <c r="DN41" s="605"/>
      <c r="DO41" s="605"/>
      <c r="DP41" s="605"/>
      <c r="DQ41" s="605"/>
      <c r="DR41" s="605"/>
      <c r="DS41" s="605"/>
      <c r="DT41" s="605"/>
      <c r="DU41" s="605"/>
      <c r="DV41" s="605"/>
      <c r="DW41" s="605"/>
      <c r="DX41" s="605"/>
      <c r="DY41" s="605"/>
      <c r="DZ41" s="605"/>
      <c r="EA41" s="605"/>
      <c r="EB41" s="605"/>
      <c r="EC41" s="605"/>
      <c r="ED41" s="605"/>
      <c r="EE41" s="605"/>
      <c r="EF41" s="605"/>
      <c r="EG41" s="605"/>
      <c r="EH41" s="605"/>
      <c r="EI41" s="605"/>
      <c r="EJ41" s="605"/>
      <c r="EK41" s="605"/>
      <c r="EL41" s="605"/>
      <c r="EM41" s="605"/>
      <c r="EN41" s="605"/>
      <c r="EO41" s="605"/>
      <c r="EP41" s="605"/>
      <c r="EQ41" s="605"/>
      <c r="ER41" s="605"/>
      <c r="ES41" s="605"/>
      <c r="ET41" s="605"/>
      <c r="EU41" s="605"/>
      <c r="EV41" s="605"/>
      <c r="EW41" s="605"/>
      <c r="EX41" s="605"/>
      <c r="EY41" s="605"/>
      <c r="EZ41" s="483"/>
      <c r="FA41" s="7"/>
      <c r="FB41" s="2"/>
      <c r="FC41" s="2"/>
      <c r="FD41" s="2"/>
      <c r="GV41" s="388"/>
    </row>
    <row r="42" spans="1:204" ht="26.4">
      <c r="A42" s="569"/>
      <c r="B42" s="808" t="s">
        <v>2303</v>
      </c>
      <c r="C42" s="791" t="str">
        <f>Dictionary!$D$232</f>
        <v>Занятость рабочего поста для "всех клиентов" (в % от продолжительности работы цеха)</v>
      </c>
      <c r="D42" s="1103"/>
      <c r="E42" s="1178">
        <v>0.85</v>
      </c>
      <c r="F42" s="1142"/>
      <c r="G42" s="926"/>
      <c r="H42" s="608"/>
      <c r="I42" s="608"/>
      <c r="J42" s="608"/>
      <c r="K42" s="608"/>
      <c r="L42" s="608"/>
      <c r="M42" s="608"/>
      <c r="N42" s="608"/>
      <c r="O42" s="608"/>
      <c r="P42" s="608"/>
      <c r="Q42" s="608"/>
      <c r="R42" s="608"/>
      <c r="S42" s="608"/>
      <c r="T42" s="608"/>
      <c r="U42" s="608"/>
      <c r="V42" s="608"/>
      <c r="W42" s="608"/>
      <c r="X42" s="608"/>
      <c r="Y42" s="608"/>
      <c r="Z42" s="608"/>
      <c r="AA42" s="608"/>
      <c r="AB42" s="608"/>
      <c r="AC42" s="608"/>
      <c r="AD42" s="608"/>
      <c r="AE42" s="608"/>
      <c r="AF42" s="608"/>
      <c r="AG42" s="608"/>
      <c r="AH42" s="608"/>
      <c r="AI42" s="608"/>
      <c r="AJ42" s="608"/>
      <c r="AK42" s="608"/>
      <c r="AL42" s="608"/>
      <c r="AM42" s="608"/>
      <c r="AN42" s="608"/>
      <c r="AO42" s="608"/>
      <c r="AP42" s="608"/>
      <c r="AQ42" s="608"/>
      <c r="AR42" s="608"/>
      <c r="AS42" s="608"/>
      <c r="AT42" s="608"/>
      <c r="AU42" s="608"/>
      <c r="AV42" s="608"/>
      <c r="AW42" s="608"/>
      <c r="AX42" s="608"/>
      <c r="AY42" s="608"/>
      <c r="AZ42" s="608"/>
      <c r="BA42" s="608"/>
      <c r="BB42" s="608"/>
      <c r="BC42" s="608"/>
      <c r="BD42" s="608"/>
      <c r="BE42" s="608"/>
      <c r="BF42" s="608"/>
      <c r="BG42" s="608"/>
      <c r="BH42" s="608"/>
      <c r="BI42" s="608"/>
      <c r="BJ42" s="608"/>
      <c r="BK42" s="608"/>
      <c r="BL42" s="608"/>
      <c r="BM42" s="608"/>
      <c r="BN42" s="608"/>
      <c r="BO42" s="608"/>
      <c r="BP42" s="608"/>
      <c r="BQ42" s="608"/>
      <c r="BR42" s="608"/>
      <c r="BS42" s="608"/>
      <c r="BT42" s="608"/>
      <c r="BU42" s="608"/>
      <c r="BV42" s="608"/>
      <c r="BW42" s="608"/>
      <c r="BX42" s="608"/>
      <c r="BY42" s="608"/>
      <c r="BZ42" s="608"/>
      <c r="CA42" s="608"/>
      <c r="CB42" s="608"/>
      <c r="CC42" s="608"/>
      <c r="CD42" s="608"/>
      <c r="CE42" s="608"/>
      <c r="CF42" s="608"/>
      <c r="CG42" s="608"/>
      <c r="CH42" s="608"/>
      <c r="CI42" s="608"/>
      <c r="CJ42" s="608"/>
      <c r="CK42" s="608"/>
      <c r="CL42" s="608"/>
      <c r="CM42" s="608"/>
      <c r="CN42" s="608"/>
      <c r="CO42" s="608"/>
      <c r="CP42" s="608"/>
      <c r="CQ42" s="608"/>
      <c r="CR42" s="608"/>
      <c r="CS42" s="608"/>
      <c r="CT42" s="608"/>
      <c r="CU42" s="608"/>
      <c r="CV42" s="608"/>
      <c r="CW42" s="608"/>
      <c r="CX42" s="608"/>
      <c r="CY42" s="608"/>
      <c r="CZ42" s="608"/>
      <c r="DA42" s="608"/>
      <c r="DB42" s="608"/>
      <c r="DC42" s="608"/>
      <c r="DD42" s="608"/>
      <c r="DE42" s="608"/>
      <c r="DF42" s="608"/>
      <c r="DG42" s="608"/>
      <c r="DH42" s="608"/>
      <c r="DI42" s="608"/>
      <c r="DJ42" s="608"/>
      <c r="DK42" s="608"/>
      <c r="DL42" s="608"/>
      <c r="DM42" s="608"/>
      <c r="DN42" s="608"/>
      <c r="DO42" s="608"/>
      <c r="DP42" s="608"/>
      <c r="DQ42" s="608"/>
      <c r="DR42" s="608"/>
      <c r="DS42" s="608"/>
      <c r="DT42" s="608"/>
      <c r="DU42" s="608"/>
      <c r="DV42" s="608"/>
      <c r="DW42" s="608"/>
      <c r="DX42" s="608"/>
      <c r="DY42" s="608"/>
      <c r="DZ42" s="608"/>
      <c r="EA42" s="608"/>
      <c r="EB42" s="608"/>
      <c r="EC42" s="608"/>
      <c r="ED42" s="608"/>
      <c r="EE42" s="608"/>
      <c r="EF42" s="608"/>
      <c r="EG42" s="608"/>
      <c r="EH42" s="608"/>
      <c r="EI42" s="608"/>
      <c r="EJ42" s="608"/>
      <c r="EK42" s="608"/>
      <c r="EL42" s="608"/>
      <c r="EM42" s="608"/>
      <c r="EN42" s="608"/>
      <c r="EO42" s="608"/>
      <c r="EP42" s="608"/>
      <c r="EQ42" s="608"/>
      <c r="ER42" s="608"/>
      <c r="ES42" s="608"/>
      <c r="ET42" s="608"/>
      <c r="EU42" s="608"/>
      <c r="EV42" s="608"/>
      <c r="EW42" s="608"/>
      <c r="EX42" s="608"/>
      <c r="EY42" s="608"/>
      <c r="FA42" s="7"/>
      <c r="GV42" s="7"/>
    </row>
    <row r="43" spans="1:204">
      <c r="A43" s="569"/>
      <c r="B43" s="809" t="s">
        <v>2305</v>
      </c>
      <c r="C43" s="797" t="str">
        <f>Dictionary!$D$233</f>
        <v>Количество смен в неделю</v>
      </c>
      <c r="D43" s="1107"/>
      <c r="E43" s="1179">
        <v>15</v>
      </c>
      <c r="F43" s="1143"/>
      <c r="G43" s="612"/>
      <c r="H43" s="612"/>
      <c r="I43" s="612"/>
      <c r="J43" s="612"/>
      <c r="K43" s="612"/>
      <c r="L43" s="612"/>
      <c r="M43" s="612"/>
      <c r="N43" s="612"/>
      <c r="O43" s="612"/>
      <c r="P43" s="612"/>
      <c r="Q43" s="612"/>
      <c r="R43" s="612"/>
      <c r="S43" s="612"/>
      <c r="T43" s="612"/>
      <c r="U43" s="612"/>
      <c r="V43" s="612"/>
      <c r="W43" s="612"/>
      <c r="X43" s="612"/>
      <c r="Y43" s="612"/>
      <c r="Z43" s="612"/>
      <c r="AA43" s="612"/>
      <c r="AB43" s="612"/>
      <c r="AC43" s="612"/>
      <c r="AD43" s="612"/>
      <c r="AE43" s="612"/>
      <c r="AF43" s="612"/>
      <c r="AG43" s="612"/>
      <c r="AH43" s="612"/>
      <c r="AI43" s="612"/>
      <c r="AJ43" s="612"/>
      <c r="AK43" s="612"/>
      <c r="AL43" s="612"/>
      <c r="AM43" s="612"/>
      <c r="AN43" s="612"/>
      <c r="AO43" s="612"/>
      <c r="AP43" s="612"/>
      <c r="AQ43" s="612"/>
      <c r="AR43" s="612"/>
      <c r="AS43" s="612"/>
      <c r="AT43" s="612"/>
      <c r="AU43" s="612"/>
      <c r="AV43" s="612"/>
      <c r="AW43" s="612"/>
      <c r="AX43" s="612"/>
      <c r="AY43" s="612"/>
      <c r="AZ43" s="612"/>
      <c r="BA43" s="612"/>
      <c r="BB43" s="612"/>
      <c r="BC43" s="612"/>
      <c r="BD43" s="612"/>
      <c r="BE43" s="612"/>
      <c r="BF43" s="612"/>
      <c r="BG43" s="612"/>
      <c r="BH43" s="612"/>
      <c r="BI43" s="612"/>
      <c r="BJ43" s="612"/>
      <c r="BK43" s="612"/>
      <c r="BL43" s="612"/>
      <c r="BM43" s="612"/>
      <c r="BN43" s="612"/>
      <c r="BO43" s="612"/>
      <c r="BP43" s="612"/>
      <c r="BQ43" s="612"/>
      <c r="BR43" s="612"/>
      <c r="BS43" s="612"/>
      <c r="BT43" s="612"/>
      <c r="BU43" s="612"/>
      <c r="BV43" s="612"/>
      <c r="BW43" s="612"/>
      <c r="BX43" s="612"/>
      <c r="BY43" s="612"/>
      <c r="BZ43" s="612"/>
      <c r="CA43" s="612"/>
      <c r="CB43" s="612"/>
      <c r="CC43" s="612"/>
      <c r="CD43" s="612"/>
      <c r="CE43" s="612"/>
      <c r="CF43" s="612"/>
      <c r="CG43" s="612"/>
      <c r="CH43" s="612"/>
      <c r="CI43" s="612"/>
      <c r="CJ43" s="612"/>
      <c r="CK43" s="612"/>
      <c r="CL43" s="612"/>
      <c r="CM43" s="612"/>
      <c r="CN43" s="612"/>
      <c r="CO43" s="612"/>
      <c r="CP43" s="612"/>
      <c r="CQ43" s="612"/>
      <c r="CR43" s="612"/>
      <c r="CS43" s="612"/>
      <c r="CT43" s="612"/>
      <c r="CU43" s="612"/>
      <c r="CV43" s="612"/>
      <c r="CW43" s="612"/>
      <c r="CX43" s="612"/>
      <c r="CY43" s="612"/>
      <c r="CZ43" s="612"/>
      <c r="DA43" s="612"/>
      <c r="DB43" s="612"/>
      <c r="DC43" s="612"/>
      <c r="DD43" s="612"/>
      <c r="DE43" s="612"/>
      <c r="DF43" s="612"/>
      <c r="DG43" s="612"/>
      <c r="DH43" s="612"/>
      <c r="DI43" s="612"/>
      <c r="DJ43" s="612"/>
      <c r="DK43" s="612"/>
      <c r="DL43" s="612"/>
      <c r="DM43" s="612"/>
      <c r="DN43" s="612"/>
      <c r="DO43" s="612"/>
      <c r="DP43" s="612"/>
      <c r="DQ43" s="612"/>
      <c r="DR43" s="612"/>
      <c r="DS43" s="612"/>
      <c r="DT43" s="612"/>
      <c r="DU43" s="612"/>
      <c r="DV43" s="612"/>
      <c r="DW43" s="612"/>
      <c r="DX43" s="612"/>
      <c r="DY43" s="612"/>
      <c r="DZ43" s="612"/>
      <c r="EA43" s="612"/>
      <c r="EB43" s="612"/>
      <c r="EC43" s="612"/>
      <c r="ED43" s="612"/>
      <c r="EE43" s="612"/>
      <c r="EF43" s="612"/>
      <c r="EG43" s="612"/>
      <c r="EH43" s="612"/>
      <c r="EI43" s="612"/>
      <c r="EJ43" s="612"/>
      <c r="EK43" s="612"/>
      <c r="EL43" s="612"/>
      <c r="EM43" s="612"/>
      <c r="EN43" s="612"/>
      <c r="EO43" s="612"/>
      <c r="EP43" s="612"/>
      <c r="EQ43" s="612"/>
      <c r="ER43" s="612"/>
      <c r="ES43" s="612"/>
      <c r="ET43" s="612"/>
      <c r="EU43" s="612"/>
      <c r="EV43" s="612"/>
      <c r="EW43" s="612"/>
      <c r="EX43" s="612"/>
      <c r="EY43" s="612"/>
      <c r="FA43" s="7"/>
      <c r="GV43" s="7"/>
    </row>
    <row r="44" spans="1:204">
      <c r="A44" s="569"/>
      <c r="B44" s="1858" t="s">
        <v>2306</v>
      </c>
      <c r="C44" s="810" t="str">
        <f>Dictionary!$D$234</f>
        <v>Полное количество рабочих часов для 1 смены :</v>
      </c>
      <c r="D44" s="1107"/>
      <c r="E44" s="1180"/>
      <c r="F44" s="1144"/>
      <c r="G44" s="613"/>
      <c r="H44" s="613"/>
      <c r="I44" s="613"/>
      <c r="J44" s="613"/>
      <c r="K44" s="613"/>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4"/>
      <c r="AM44" s="614"/>
      <c r="AN44" s="614"/>
      <c r="AO44" s="614"/>
      <c r="AP44" s="614"/>
      <c r="AQ44" s="614"/>
      <c r="AR44" s="614"/>
      <c r="AS44" s="614"/>
      <c r="AT44" s="614"/>
      <c r="AU44" s="614"/>
      <c r="AV44" s="614"/>
      <c r="AW44" s="614"/>
      <c r="AX44" s="614"/>
      <c r="AY44" s="614"/>
      <c r="AZ44" s="614"/>
      <c r="BA44" s="614"/>
      <c r="BB44" s="614"/>
      <c r="BC44" s="614"/>
      <c r="BD44" s="614"/>
      <c r="BE44" s="614"/>
      <c r="BF44" s="614"/>
      <c r="BG44" s="614"/>
      <c r="BH44" s="614"/>
      <c r="BI44" s="614"/>
      <c r="BJ44" s="614"/>
      <c r="BK44" s="614"/>
      <c r="BL44" s="614"/>
      <c r="BM44" s="614"/>
      <c r="BN44" s="614"/>
      <c r="BO44" s="614"/>
      <c r="BP44" s="614"/>
      <c r="BQ44" s="614"/>
      <c r="BR44" s="614"/>
      <c r="BS44" s="614"/>
      <c r="BT44" s="614"/>
      <c r="BU44" s="614"/>
      <c r="BV44" s="614"/>
      <c r="BW44" s="614"/>
      <c r="BX44" s="614"/>
      <c r="BY44" s="614"/>
      <c r="BZ44" s="614"/>
      <c r="CA44" s="614"/>
      <c r="CB44" s="614"/>
      <c r="CC44" s="614"/>
      <c r="CD44" s="614"/>
      <c r="CE44" s="614"/>
      <c r="CF44" s="614"/>
      <c r="CG44" s="614"/>
      <c r="CH44" s="614"/>
      <c r="CI44" s="614"/>
      <c r="CJ44" s="614"/>
      <c r="CK44" s="614"/>
      <c r="CL44" s="614"/>
      <c r="CM44" s="614"/>
      <c r="CN44" s="614"/>
      <c r="CO44" s="614"/>
      <c r="CP44" s="614"/>
      <c r="CQ44" s="614"/>
      <c r="CR44" s="614"/>
      <c r="CS44" s="614"/>
      <c r="CT44" s="614"/>
      <c r="CU44" s="614"/>
      <c r="CV44" s="614"/>
      <c r="CW44" s="614"/>
      <c r="CX44" s="614"/>
      <c r="CY44" s="614"/>
      <c r="CZ44" s="614"/>
      <c r="DA44" s="614"/>
      <c r="DB44" s="614"/>
      <c r="DC44" s="614"/>
      <c r="DD44" s="614"/>
      <c r="DE44" s="614"/>
      <c r="DF44" s="614"/>
      <c r="DG44" s="614"/>
      <c r="DH44" s="614"/>
      <c r="DI44" s="614"/>
      <c r="DJ44" s="614"/>
      <c r="DK44" s="614"/>
      <c r="DL44" s="614"/>
      <c r="DM44" s="614"/>
      <c r="DN44" s="614"/>
      <c r="DO44" s="614"/>
      <c r="DP44" s="614"/>
      <c r="DQ44" s="614"/>
      <c r="DR44" s="614"/>
      <c r="DS44" s="614"/>
      <c r="DT44" s="614"/>
      <c r="DU44" s="614"/>
      <c r="DV44" s="614"/>
      <c r="DW44" s="614"/>
      <c r="DX44" s="614"/>
      <c r="DY44" s="614"/>
      <c r="DZ44" s="614"/>
      <c r="EA44" s="614"/>
      <c r="EB44" s="614"/>
      <c r="EC44" s="614"/>
      <c r="ED44" s="614"/>
      <c r="EE44" s="614"/>
      <c r="EF44" s="614"/>
      <c r="EG44" s="614"/>
      <c r="EH44" s="614"/>
      <c r="EI44" s="614"/>
      <c r="EJ44" s="614"/>
      <c r="EK44" s="614"/>
      <c r="EL44" s="614"/>
      <c r="EM44" s="614"/>
      <c r="EN44" s="614"/>
      <c r="EO44" s="614"/>
      <c r="EP44" s="614"/>
      <c r="EQ44" s="614"/>
      <c r="ER44" s="614"/>
      <c r="ES44" s="614"/>
      <c r="ET44" s="614"/>
      <c r="EU44" s="614"/>
      <c r="EV44" s="614"/>
      <c r="EW44" s="614"/>
      <c r="EX44" s="614"/>
      <c r="EY44" s="614"/>
      <c r="FA44" s="7"/>
      <c r="GV44" s="7"/>
    </row>
    <row r="45" spans="1:204">
      <c r="A45" s="569"/>
      <c r="B45" s="1859"/>
      <c r="C45" s="791" t="str">
        <f>Dictionary!$D$235</f>
        <v>количество рабочих часов в день</v>
      </c>
      <c r="D45" s="1103"/>
      <c r="E45" s="1153">
        <v>8</v>
      </c>
      <c r="F45" s="1120"/>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1"/>
      <c r="BI45" s="191"/>
      <c r="BJ45" s="191"/>
      <c r="BK45" s="191"/>
      <c r="BL45" s="191"/>
      <c r="BM45" s="191"/>
      <c r="BN45" s="191"/>
      <c r="BO45" s="191"/>
      <c r="BP45" s="191"/>
      <c r="BQ45" s="191"/>
      <c r="BR45" s="191"/>
      <c r="BS45" s="191"/>
      <c r="BT45" s="191"/>
      <c r="BU45" s="191"/>
      <c r="BV45" s="191"/>
      <c r="BW45" s="191"/>
      <c r="BX45" s="191"/>
      <c r="BY45" s="191"/>
      <c r="BZ45" s="191"/>
      <c r="CA45" s="191"/>
      <c r="CB45" s="191"/>
      <c r="CC45" s="191"/>
      <c r="CD45" s="191"/>
      <c r="CE45" s="191"/>
      <c r="CF45" s="191"/>
      <c r="CG45" s="191"/>
      <c r="CH45" s="191"/>
      <c r="CI45" s="191"/>
      <c r="CJ45" s="191"/>
      <c r="CK45" s="191"/>
      <c r="CL45" s="191"/>
      <c r="CM45" s="191"/>
      <c r="CN45" s="191"/>
      <c r="CO45" s="191"/>
      <c r="CP45" s="191"/>
      <c r="CQ45" s="191"/>
      <c r="CR45" s="191"/>
      <c r="CS45" s="191"/>
      <c r="CT45" s="191"/>
      <c r="CU45" s="191"/>
      <c r="CV45" s="191"/>
      <c r="CW45" s="191"/>
      <c r="CX45" s="191"/>
      <c r="CY45" s="191"/>
      <c r="CZ45" s="191"/>
      <c r="DA45" s="191"/>
      <c r="DB45" s="191"/>
      <c r="DC45" s="191"/>
      <c r="DD45" s="191"/>
      <c r="DE45" s="191"/>
      <c r="DF45" s="191"/>
      <c r="DG45" s="191"/>
      <c r="DH45" s="191"/>
      <c r="DI45" s="191"/>
      <c r="DJ45" s="191"/>
      <c r="DK45" s="191"/>
      <c r="DL45" s="191"/>
      <c r="DM45" s="191"/>
      <c r="DN45" s="191"/>
      <c r="DO45" s="191"/>
      <c r="DP45" s="191"/>
      <c r="DQ45" s="191"/>
      <c r="DR45" s="191"/>
      <c r="DS45" s="191"/>
      <c r="DT45" s="191"/>
      <c r="DU45" s="191"/>
      <c r="DV45" s="191"/>
      <c r="DW45" s="191"/>
      <c r="DX45" s="191"/>
      <c r="DY45" s="191"/>
      <c r="DZ45" s="191"/>
      <c r="EA45" s="191"/>
      <c r="EB45" s="191"/>
      <c r="EC45" s="191"/>
      <c r="ED45" s="191"/>
      <c r="EE45" s="191"/>
      <c r="EF45" s="191"/>
      <c r="EG45" s="191"/>
      <c r="EH45" s="191"/>
      <c r="EI45" s="191"/>
      <c r="EJ45" s="191"/>
      <c r="EK45" s="191"/>
      <c r="EL45" s="191"/>
      <c r="EM45" s="191"/>
      <c r="EN45" s="191"/>
      <c r="EO45" s="191"/>
      <c r="EP45" s="191"/>
      <c r="EQ45" s="191"/>
      <c r="ER45" s="191"/>
      <c r="ES45" s="191"/>
      <c r="ET45" s="191"/>
      <c r="EU45" s="191"/>
      <c r="EV45" s="191"/>
      <c r="EW45" s="191"/>
      <c r="EX45" s="191"/>
      <c r="EY45" s="191"/>
      <c r="FA45" s="7"/>
      <c r="GV45" s="7"/>
    </row>
    <row r="46" spans="1:204">
      <c r="A46" s="569"/>
      <c r="B46" s="1860"/>
      <c r="C46" s="791" t="str">
        <f>Dictionary!$D$236</f>
        <v>количество рабочих дней в году</v>
      </c>
      <c r="D46" s="1103"/>
      <c r="E46" s="1153">
        <v>251</v>
      </c>
      <c r="F46" s="1120"/>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c r="BK46" s="191"/>
      <c r="BL46" s="191"/>
      <c r="BM46" s="191"/>
      <c r="BN46" s="191"/>
      <c r="BO46" s="191"/>
      <c r="BP46" s="191"/>
      <c r="BQ46" s="191"/>
      <c r="BR46" s="191"/>
      <c r="BS46" s="191"/>
      <c r="BT46" s="191"/>
      <c r="BU46" s="191"/>
      <c r="BV46" s="191"/>
      <c r="BW46" s="191"/>
      <c r="BX46" s="191"/>
      <c r="BY46" s="191"/>
      <c r="BZ46" s="191"/>
      <c r="CA46" s="191"/>
      <c r="CB46" s="191"/>
      <c r="CC46" s="191"/>
      <c r="CD46" s="191"/>
      <c r="CE46" s="191"/>
      <c r="CF46" s="191"/>
      <c r="CG46" s="191"/>
      <c r="CH46" s="191"/>
      <c r="CI46" s="191"/>
      <c r="CJ46" s="191"/>
      <c r="CK46" s="191"/>
      <c r="CL46" s="191"/>
      <c r="CM46" s="191"/>
      <c r="CN46" s="191"/>
      <c r="CO46" s="191"/>
      <c r="CP46" s="191"/>
      <c r="CQ46" s="191"/>
      <c r="CR46" s="191"/>
      <c r="CS46" s="191"/>
      <c r="CT46" s="191"/>
      <c r="CU46" s="191"/>
      <c r="CV46" s="191"/>
      <c r="CW46" s="191"/>
      <c r="CX46" s="191"/>
      <c r="CY46" s="191"/>
      <c r="CZ46" s="191"/>
      <c r="DA46" s="191"/>
      <c r="DB46" s="191"/>
      <c r="DC46" s="191"/>
      <c r="DD46" s="191"/>
      <c r="DE46" s="191"/>
      <c r="DF46" s="191"/>
      <c r="DG46" s="191"/>
      <c r="DH46" s="191"/>
      <c r="DI46" s="191"/>
      <c r="DJ46" s="191"/>
      <c r="DK46" s="191"/>
      <c r="DL46" s="191"/>
      <c r="DM46" s="191"/>
      <c r="DN46" s="191"/>
      <c r="DO46" s="191"/>
      <c r="DP46" s="191"/>
      <c r="DQ46" s="191"/>
      <c r="DR46" s="191"/>
      <c r="DS46" s="191"/>
      <c r="DT46" s="191"/>
      <c r="DU46" s="191"/>
      <c r="DV46" s="191"/>
      <c r="DW46" s="191"/>
      <c r="DX46" s="191"/>
      <c r="DY46" s="191"/>
      <c r="DZ46" s="191"/>
      <c r="EA46" s="191"/>
      <c r="EB46" s="191"/>
      <c r="EC46" s="191"/>
      <c r="ED46" s="191"/>
      <c r="EE46" s="191"/>
      <c r="EF46" s="191"/>
      <c r="EG46" s="191"/>
      <c r="EH46" s="191"/>
      <c r="EI46" s="191"/>
      <c r="EJ46" s="191"/>
      <c r="EK46" s="191"/>
      <c r="EL46" s="191"/>
      <c r="EM46" s="191"/>
      <c r="EN46" s="191"/>
      <c r="EO46" s="191"/>
      <c r="EP46" s="191"/>
      <c r="EQ46" s="191"/>
      <c r="ER46" s="191"/>
      <c r="ES46" s="191"/>
      <c r="ET46" s="191"/>
      <c r="EU46" s="191"/>
      <c r="EV46" s="191"/>
      <c r="EW46" s="191"/>
      <c r="EX46" s="191"/>
      <c r="EY46" s="191"/>
      <c r="FA46" s="7"/>
      <c r="GV46" s="7"/>
    </row>
    <row r="47" spans="1:204" ht="20.25" customHeight="1">
      <c r="A47" s="569"/>
      <c r="B47" s="811" t="s">
        <v>2307</v>
      </c>
      <c r="C47" s="812" t="str">
        <f>Dictionary!$D$237</f>
        <v>Количество эффективных рабочих часов за год  (полное время - перерывы - болезни - обучение)</v>
      </c>
      <c r="D47" s="1103"/>
      <c r="E47" s="1161">
        <v>1540</v>
      </c>
      <c r="F47" s="1128"/>
      <c r="G47" s="601"/>
      <c r="H47" s="601"/>
      <c r="I47" s="601"/>
      <c r="J47" s="601"/>
      <c r="K47" s="601"/>
      <c r="L47" s="601"/>
      <c r="M47" s="601"/>
      <c r="N47" s="601"/>
      <c r="O47" s="601"/>
      <c r="P47" s="601"/>
      <c r="Q47" s="601"/>
      <c r="R47" s="601"/>
      <c r="S47" s="601"/>
      <c r="T47" s="601"/>
      <c r="U47" s="601"/>
      <c r="V47" s="601"/>
      <c r="W47" s="601"/>
      <c r="X47" s="601"/>
      <c r="Y47" s="601"/>
      <c r="Z47" s="601"/>
      <c r="AA47" s="601"/>
      <c r="AB47" s="601"/>
      <c r="AC47" s="601"/>
      <c r="AD47" s="601"/>
      <c r="AE47" s="601"/>
      <c r="AF47" s="601"/>
      <c r="AG47" s="601"/>
      <c r="AH47" s="601"/>
      <c r="AI47" s="601"/>
      <c r="AJ47" s="601"/>
      <c r="AK47" s="601"/>
      <c r="AL47" s="601"/>
      <c r="AM47" s="601"/>
      <c r="AN47" s="601"/>
      <c r="AO47" s="601"/>
      <c r="AP47" s="601"/>
      <c r="AQ47" s="601"/>
      <c r="AR47" s="601"/>
      <c r="AS47" s="601"/>
      <c r="AT47" s="601"/>
      <c r="AU47" s="601"/>
      <c r="AV47" s="601"/>
      <c r="AW47" s="601"/>
      <c r="AX47" s="601"/>
      <c r="AY47" s="601"/>
      <c r="AZ47" s="601"/>
      <c r="BA47" s="601"/>
      <c r="BB47" s="601"/>
      <c r="BC47" s="601"/>
      <c r="BD47" s="601"/>
      <c r="BE47" s="601"/>
      <c r="BF47" s="601"/>
      <c r="BG47" s="601"/>
      <c r="BH47" s="601"/>
      <c r="BI47" s="601"/>
      <c r="BJ47" s="601"/>
      <c r="BK47" s="601"/>
      <c r="BL47" s="601"/>
      <c r="BM47" s="601"/>
      <c r="BN47" s="601"/>
      <c r="BO47" s="601"/>
      <c r="BP47" s="601"/>
      <c r="BQ47" s="601"/>
      <c r="BR47" s="601"/>
      <c r="BS47" s="601"/>
      <c r="BT47" s="601"/>
      <c r="BU47" s="601"/>
      <c r="BV47" s="601"/>
      <c r="BW47" s="601"/>
      <c r="BX47" s="601"/>
      <c r="BY47" s="601"/>
      <c r="BZ47" s="601"/>
      <c r="CA47" s="601"/>
      <c r="CB47" s="601"/>
      <c r="CC47" s="601"/>
      <c r="CD47" s="601"/>
      <c r="CE47" s="601"/>
      <c r="CF47" s="601"/>
      <c r="CG47" s="601"/>
      <c r="CH47" s="601"/>
      <c r="CI47" s="601"/>
      <c r="CJ47" s="601"/>
      <c r="CK47" s="601"/>
      <c r="CL47" s="601"/>
      <c r="CM47" s="601"/>
      <c r="CN47" s="601"/>
      <c r="CO47" s="601"/>
      <c r="CP47" s="601"/>
      <c r="CQ47" s="601"/>
      <c r="CR47" s="601"/>
      <c r="CS47" s="601"/>
      <c r="CT47" s="601"/>
      <c r="CU47" s="601"/>
      <c r="CV47" s="601"/>
      <c r="CW47" s="601"/>
      <c r="CX47" s="601"/>
      <c r="CY47" s="601"/>
      <c r="CZ47" s="601"/>
      <c r="DA47" s="601"/>
      <c r="DB47" s="601"/>
      <c r="DC47" s="601"/>
      <c r="DD47" s="601"/>
      <c r="DE47" s="601"/>
      <c r="DF47" s="601"/>
      <c r="DG47" s="601"/>
      <c r="DH47" s="601"/>
      <c r="DI47" s="601"/>
      <c r="DJ47" s="601"/>
      <c r="DK47" s="601"/>
      <c r="DL47" s="601"/>
      <c r="DM47" s="601"/>
      <c r="DN47" s="601"/>
      <c r="DO47" s="601"/>
      <c r="DP47" s="601"/>
      <c r="DQ47" s="601"/>
      <c r="DR47" s="601"/>
      <c r="DS47" s="601"/>
      <c r="DT47" s="601"/>
      <c r="DU47" s="601"/>
      <c r="DV47" s="601"/>
      <c r="DW47" s="601"/>
      <c r="DX47" s="601"/>
      <c r="DY47" s="601"/>
      <c r="DZ47" s="601"/>
      <c r="EA47" s="601"/>
      <c r="EB47" s="601"/>
      <c r="EC47" s="601"/>
      <c r="ED47" s="601"/>
      <c r="EE47" s="601"/>
      <c r="EF47" s="601"/>
      <c r="EG47" s="601"/>
      <c r="EH47" s="601"/>
      <c r="EI47" s="601"/>
      <c r="EJ47" s="601"/>
      <c r="EK47" s="601"/>
      <c r="EL47" s="601"/>
      <c r="EM47" s="601"/>
      <c r="EN47" s="601"/>
      <c r="EO47" s="601"/>
      <c r="EP47" s="601"/>
      <c r="EQ47" s="601"/>
      <c r="ER47" s="601"/>
      <c r="ES47" s="601"/>
      <c r="ET47" s="601"/>
      <c r="EU47" s="601"/>
      <c r="EV47" s="601"/>
      <c r="EW47" s="601"/>
      <c r="EX47" s="601"/>
      <c r="EY47" s="601"/>
      <c r="FA47" s="7"/>
      <c r="GV47" s="7"/>
    </row>
    <row r="48" spans="1:204">
      <c r="A48" s="569"/>
      <c r="B48" s="811" t="s">
        <v>3249</v>
      </c>
      <c r="C48" s="791" t="str">
        <f>Dictionary!$D$238</f>
        <v>Размер годовой заработной платы оператора</v>
      </c>
      <c r="D48" s="1108"/>
      <c r="E48" s="1161">
        <v>30000</v>
      </c>
      <c r="F48" s="1128"/>
      <c r="G48" s="601"/>
      <c r="H48" s="601"/>
      <c r="I48" s="601"/>
      <c r="J48" s="601"/>
      <c r="K48" s="601"/>
      <c r="L48" s="601"/>
      <c r="M48" s="601"/>
      <c r="N48" s="601"/>
      <c r="O48" s="601"/>
      <c r="P48" s="601"/>
      <c r="Q48" s="601"/>
      <c r="R48" s="601"/>
      <c r="S48" s="601"/>
      <c r="T48" s="601"/>
      <c r="U48" s="601"/>
      <c r="V48" s="601"/>
      <c r="W48" s="601"/>
      <c r="X48" s="601"/>
      <c r="Y48" s="601"/>
      <c r="Z48" s="601"/>
      <c r="AA48" s="601"/>
      <c r="AB48" s="601"/>
      <c r="AC48" s="601"/>
      <c r="AD48" s="601"/>
      <c r="AE48" s="601"/>
      <c r="AF48" s="601"/>
      <c r="AG48" s="601"/>
      <c r="AH48" s="601"/>
      <c r="AI48" s="601"/>
      <c r="AJ48" s="601"/>
      <c r="AK48" s="601"/>
      <c r="AL48" s="601"/>
      <c r="AM48" s="601"/>
      <c r="AN48" s="601"/>
      <c r="AO48" s="601"/>
      <c r="AP48" s="601"/>
      <c r="AQ48" s="601"/>
      <c r="AR48" s="601"/>
      <c r="AS48" s="601"/>
      <c r="AT48" s="601"/>
      <c r="AU48" s="601"/>
      <c r="AV48" s="601"/>
      <c r="AW48" s="601"/>
      <c r="AX48" s="601"/>
      <c r="AY48" s="601"/>
      <c r="AZ48" s="601"/>
      <c r="BA48" s="601"/>
      <c r="BB48" s="601"/>
      <c r="BC48" s="601"/>
      <c r="BD48" s="601"/>
      <c r="BE48" s="601"/>
      <c r="BF48" s="601"/>
      <c r="BG48" s="601"/>
      <c r="BH48" s="601"/>
      <c r="BI48" s="601"/>
      <c r="BJ48" s="601"/>
      <c r="BK48" s="601"/>
      <c r="BL48" s="601"/>
      <c r="BM48" s="601"/>
      <c r="BN48" s="601"/>
      <c r="BO48" s="601"/>
      <c r="BP48" s="601"/>
      <c r="BQ48" s="601"/>
      <c r="BR48" s="601"/>
      <c r="BS48" s="601"/>
      <c r="BT48" s="601"/>
      <c r="BU48" s="601"/>
      <c r="BV48" s="601"/>
      <c r="BW48" s="601"/>
      <c r="BX48" s="601"/>
      <c r="BY48" s="601"/>
      <c r="BZ48" s="601"/>
      <c r="CA48" s="601"/>
      <c r="CB48" s="601"/>
      <c r="CC48" s="601"/>
      <c r="CD48" s="601"/>
      <c r="CE48" s="601"/>
      <c r="CF48" s="601"/>
      <c r="CG48" s="601"/>
      <c r="CH48" s="601"/>
      <c r="CI48" s="601"/>
      <c r="CJ48" s="601"/>
      <c r="CK48" s="601"/>
      <c r="CL48" s="601"/>
      <c r="CM48" s="601"/>
      <c r="CN48" s="601"/>
      <c r="CO48" s="601"/>
      <c r="CP48" s="601"/>
      <c r="CQ48" s="601"/>
      <c r="CR48" s="601"/>
      <c r="CS48" s="601"/>
      <c r="CT48" s="601"/>
      <c r="CU48" s="601"/>
      <c r="CV48" s="601"/>
      <c r="CW48" s="601"/>
      <c r="CX48" s="601"/>
      <c r="CY48" s="601"/>
      <c r="CZ48" s="601"/>
      <c r="DA48" s="601"/>
      <c r="DB48" s="601"/>
      <c r="DC48" s="601"/>
      <c r="DD48" s="601"/>
      <c r="DE48" s="601"/>
      <c r="DF48" s="601"/>
      <c r="DG48" s="601"/>
      <c r="DH48" s="601"/>
      <c r="DI48" s="601"/>
      <c r="DJ48" s="601"/>
      <c r="DK48" s="601"/>
      <c r="DL48" s="601"/>
      <c r="DM48" s="601"/>
      <c r="DN48" s="601"/>
      <c r="DO48" s="601"/>
      <c r="DP48" s="601"/>
      <c r="DQ48" s="601"/>
      <c r="DR48" s="601"/>
      <c r="DS48" s="601"/>
      <c r="DT48" s="601"/>
      <c r="DU48" s="601"/>
      <c r="DV48" s="601"/>
      <c r="DW48" s="601"/>
      <c r="DX48" s="601"/>
      <c r="DY48" s="601"/>
      <c r="DZ48" s="601"/>
      <c r="EA48" s="601"/>
      <c r="EB48" s="601"/>
      <c r="EC48" s="601"/>
      <c r="ED48" s="601"/>
      <c r="EE48" s="601"/>
      <c r="EF48" s="601"/>
      <c r="EG48" s="601"/>
      <c r="EH48" s="601"/>
      <c r="EI48" s="601"/>
      <c r="EJ48" s="601"/>
      <c r="EK48" s="601"/>
      <c r="EL48" s="601"/>
      <c r="EM48" s="601"/>
      <c r="EN48" s="601"/>
      <c r="EO48" s="601"/>
      <c r="EP48" s="601"/>
      <c r="EQ48" s="601"/>
      <c r="ER48" s="601"/>
      <c r="ES48" s="601"/>
      <c r="ET48" s="601"/>
      <c r="EU48" s="601"/>
      <c r="EV48" s="601"/>
      <c r="EW48" s="601"/>
      <c r="EX48" s="601"/>
      <c r="EY48" s="601"/>
      <c r="FA48" s="7"/>
      <c r="GV48" s="7"/>
    </row>
    <row r="49" spans="1:204" s="386" customFormat="1">
      <c r="A49" s="569"/>
      <c r="B49" s="811"/>
      <c r="C49" s="791" t="str">
        <f>Dictionary!$D$239</f>
        <v>Ставка в час</v>
      </c>
      <c r="D49" s="1108"/>
      <c r="E49" s="1181">
        <f>IF(E47=0,0,E48/E47)</f>
        <v>19.480519480519479</v>
      </c>
      <c r="F49" s="1145">
        <f>IF(F47=0,0,F48/F47)</f>
        <v>0</v>
      </c>
      <c r="G49" s="1012">
        <f t="shared" ref="G49:AK49" si="106">IF(G47=0,0,G48/G47)</f>
        <v>0</v>
      </c>
      <c r="H49" s="1012">
        <f t="shared" si="106"/>
        <v>0</v>
      </c>
      <c r="I49" s="1012">
        <f t="shared" si="106"/>
        <v>0</v>
      </c>
      <c r="J49" s="1012">
        <f t="shared" si="106"/>
        <v>0</v>
      </c>
      <c r="K49" s="1012">
        <f t="shared" si="106"/>
        <v>0</v>
      </c>
      <c r="L49" s="1012">
        <f t="shared" si="106"/>
        <v>0</v>
      </c>
      <c r="M49" s="1012">
        <f t="shared" si="106"/>
        <v>0</v>
      </c>
      <c r="N49" s="1012">
        <f t="shared" si="106"/>
        <v>0</v>
      </c>
      <c r="O49" s="1012">
        <f t="shared" si="106"/>
        <v>0</v>
      </c>
      <c r="P49" s="1012">
        <f t="shared" si="106"/>
        <v>0</v>
      </c>
      <c r="Q49" s="1012">
        <f t="shared" si="106"/>
        <v>0</v>
      </c>
      <c r="R49" s="1012">
        <f t="shared" si="106"/>
        <v>0</v>
      </c>
      <c r="S49" s="1012">
        <f t="shared" si="106"/>
        <v>0</v>
      </c>
      <c r="T49" s="1012">
        <f t="shared" si="106"/>
        <v>0</v>
      </c>
      <c r="U49" s="1012">
        <f t="shared" si="106"/>
        <v>0</v>
      </c>
      <c r="V49" s="1012">
        <f t="shared" si="106"/>
        <v>0</v>
      </c>
      <c r="W49" s="1012">
        <f t="shared" si="106"/>
        <v>0</v>
      </c>
      <c r="X49" s="1012">
        <f t="shared" si="106"/>
        <v>0</v>
      </c>
      <c r="Y49" s="1012">
        <f t="shared" si="106"/>
        <v>0</v>
      </c>
      <c r="Z49" s="1012">
        <f t="shared" si="106"/>
        <v>0</v>
      </c>
      <c r="AA49" s="1012">
        <f t="shared" si="106"/>
        <v>0</v>
      </c>
      <c r="AB49" s="1012">
        <f t="shared" si="106"/>
        <v>0</v>
      </c>
      <c r="AC49" s="1012">
        <f t="shared" si="106"/>
        <v>0</v>
      </c>
      <c r="AD49" s="1012">
        <f t="shared" si="106"/>
        <v>0</v>
      </c>
      <c r="AE49" s="1012">
        <f t="shared" si="106"/>
        <v>0</v>
      </c>
      <c r="AF49" s="1012">
        <f t="shared" si="106"/>
        <v>0</v>
      </c>
      <c r="AG49" s="1012">
        <f t="shared" si="106"/>
        <v>0</v>
      </c>
      <c r="AH49" s="1012">
        <f t="shared" si="106"/>
        <v>0</v>
      </c>
      <c r="AI49" s="1012">
        <f t="shared" si="106"/>
        <v>0</v>
      </c>
      <c r="AJ49" s="1012">
        <f t="shared" si="106"/>
        <v>0</v>
      </c>
      <c r="AK49" s="1012">
        <f t="shared" si="106"/>
        <v>0</v>
      </c>
      <c r="AL49" s="1012">
        <f t="shared" ref="AL49:BV49" si="107">IF(AL47=0,0,AL48/AL47)</f>
        <v>0</v>
      </c>
      <c r="AM49" s="1012">
        <f t="shared" si="107"/>
        <v>0</v>
      </c>
      <c r="AN49" s="1012">
        <f t="shared" si="107"/>
        <v>0</v>
      </c>
      <c r="AO49" s="1012">
        <f t="shared" si="107"/>
        <v>0</v>
      </c>
      <c r="AP49" s="1012">
        <f t="shared" si="107"/>
        <v>0</v>
      </c>
      <c r="AQ49" s="1012">
        <f t="shared" si="107"/>
        <v>0</v>
      </c>
      <c r="AR49" s="1012">
        <f t="shared" si="107"/>
        <v>0</v>
      </c>
      <c r="AS49" s="1012">
        <f t="shared" si="107"/>
        <v>0</v>
      </c>
      <c r="AT49" s="1012">
        <f t="shared" si="107"/>
        <v>0</v>
      </c>
      <c r="AU49" s="1012">
        <f t="shared" si="107"/>
        <v>0</v>
      </c>
      <c r="AV49" s="1012">
        <f t="shared" si="107"/>
        <v>0</v>
      </c>
      <c r="AW49" s="1012">
        <f t="shared" si="107"/>
        <v>0</v>
      </c>
      <c r="AX49" s="1012">
        <f t="shared" si="107"/>
        <v>0</v>
      </c>
      <c r="AY49" s="1012">
        <f t="shared" si="107"/>
        <v>0</v>
      </c>
      <c r="AZ49" s="1012">
        <f t="shared" si="107"/>
        <v>0</v>
      </c>
      <c r="BA49" s="1012">
        <f t="shared" si="107"/>
        <v>0</v>
      </c>
      <c r="BB49" s="1012">
        <f t="shared" si="107"/>
        <v>0</v>
      </c>
      <c r="BC49" s="1012">
        <f t="shared" si="107"/>
        <v>0</v>
      </c>
      <c r="BD49" s="1012">
        <f t="shared" si="107"/>
        <v>0</v>
      </c>
      <c r="BE49" s="1012">
        <f t="shared" si="107"/>
        <v>0</v>
      </c>
      <c r="BF49" s="1012">
        <f t="shared" si="107"/>
        <v>0</v>
      </c>
      <c r="BG49" s="1012">
        <f t="shared" si="107"/>
        <v>0</v>
      </c>
      <c r="BH49" s="1012">
        <f t="shared" si="107"/>
        <v>0</v>
      </c>
      <c r="BI49" s="1012">
        <f t="shared" si="107"/>
        <v>0</v>
      </c>
      <c r="BJ49" s="1012">
        <f t="shared" si="107"/>
        <v>0</v>
      </c>
      <c r="BK49" s="1012">
        <f t="shared" si="107"/>
        <v>0</v>
      </c>
      <c r="BL49" s="1012">
        <f t="shared" si="107"/>
        <v>0</v>
      </c>
      <c r="BM49" s="1012">
        <f t="shared" si="107"/>
        <v>0</v>
      </c>
      <c r="BN49" s="1012">
        <f t="shared" si="107"/>
        <v>0</v>
      </c>
      <c r="BO49" s="1012">
        <f t="shared" si="107"/>
        <v>0</v>
      </c>
      <c r="BP49" s="1012">
        <f t="shared" si="107"/>
        <v>0</v>
      </c>
      <c r="BQ49" s="1012">
        <f t="shared" si="107"/>
        <v>0</v>
      </c>
      <c r="BR49" s="1012">
        <f t="shared" si="107"/>
        <v>0</v>
      </c>
      <c r="BS49" s="1012">
        <f t="shared" si="107"/>
        <v>0</v>
      </c>
      <c r="BT49" s="1012">
        <f t="shared" si="107"/>
        <v>0</v>
      </c>
      <c r="BU49" s="1012">
        <f t="shared" si="107"/>
        <v>0</v>
      </c>
      <c r="BV49" s="1012">
        <f t="shared" si="107"/>
        <v>0</v>
      </c>
      <c r="BW49" s="1012">
        <f t="shared" ref="BW49:EH49" si="108">IF(BW47=0,0,BW48/BW47)</f>
        <v>0</v>
      </c>
      <c r="BX49" s="1012">
        <f t="shared" si="108"/>
        <v>0</v>
      </c>
      <c r="BY49" s="1012">
        <f t="shared" si="108"/>
        <v>0</v>
      </c>
      <c r="BZ49" s="1012">
        <f t="shared" si="108"/>
        <v>0</v>
      </c>
      <c r="CA49" s="1012">
        <f t="shared" si="108"/>
        <v>0</v>
      </c>
      <c r="CB49" s="1012">
        <f t="shared" si="108"/>
        <v>0</v>
      </c>
      <c r="CC49" s="1012">
        <f t="shared" si="108"/>
        <v>0</v>
      </c>
      <c r="CD49" s="1012">
        <f t="shared" si="108"/>
        <v>0</v>
      </c>
      <c r="CE49" s="1012">
        <f t="shared" si="108"/>
        <v>0</v>
      </c>
      <c r="CF49" s="1012">
        <f t="shared" si="108"/>
        <v>0</v>
      </c>
      <c r="CG49" s="1012">
        <f t="shared" si="108"/>
        <v>0</v>
      </c>
      <c r="CH49" s="1012">
        <f t="shared" si="108"/>
        <v>0</v>
      </c>
      <c r="CI49" s="1012">
        <f t="shared" si="108"/>
        <v>0</v>
      </c>
      <c r="CJ49" s="1012">
        <f t="shared" si="108"/>
        <v>0</v>
      </c>
      <c r="CK49" s="1012">
        <f t="shared" si="108"/>
        <v>0</v>
      </c>
      <c r="CL49" s="1012">
        <f t="shared" si="108"/>
        <v>0</v>
      </c>
      <c r="CM49" s="1012">
        <f t="shared" si="108"/>
        <v>0</v>
      </c>
      <c r="CN49" s="1012">
        <f t="shared" si="108"/>
        <v>0</v>
      </c>
      <c r="CO49" s="1012">
        <f t="shared" si="108"/>
        <v>0</v>
      </c>
      <c r="CP49" s="1012">
        <f t="shared" si="108"/>
        <v>0</v>
      </c>
      <c r="CQ49" s="1012">
        <f t="shared" si="108"/>
        <v>0</v>
      </c>
      <c r="CR49" s="1012">
        <f t="shared" si="108"/>
        <v>0</v>
      </c>
      <c r="CS49" s="1012">
        <f t="shared" si="108"/>
        <v>0</v>
      </c>
      <c r="CT49" s="1012">
        <f t="shared" si="108"/>
        <v>0</v>
      </c>
      <c r="CU49" s="1012">
        <f t="shared" si="108"/>
        <v>0</v>
      </c>
      <c r="CV49" s="1012">
        <f t="shared" si="108"/>
        <v>0</v>
      </c>
      <c r="CW49" s="1012">
        <f t="shared" si="108"/>
        <v>0</v>
      </c>
      <c r="CX49" s="1012">
        <f t="shared" si="108"/>
        <v>0</v>
      </c>
      <c r="CY49" s="1012">
        <f t="shared" si="108"/>
        <v>0</v>
      </c>
      <c r="CZ49" s="1012">
        <f t="shared" si="108"/>
        <v>0</v>
      </c>
      <c r="DA49" s="1012">
        <f t="shared" si="108"/>
        <v>0</v>
      </c>
      <c r="DB49" s="1012">
        <f t="shared" si="108"/>
        <v>0</v>
      </c>
      <c r="DC49" s="1012">
        <f t="shared" si="108"/>
        <v>0</v>
      </c>
      <c r="DD49" s="1012">
        <f t="shared" si="108"/>
        <v>0</v>
      </c>
      <c r="DE49" s="1012">
        <f t="shared" si="108"/>
        <v>0</v>
      </c>
      <c r="DF49" s="1012">
        <f t="shared" si="108"/>
        <v>0</v>
      </c>
      <c r="DG49" s="1012">
        <f t="shared" si="108"/>
        <v>0</v>
      </c>
      <c r="DH49" s="1012">
        <f t="shared" si="108"/>
        <v>0</v>
      </c>
      <c r="DI49" s="1012">
        <f t="shared" si="108"/>
        <v>0</v>
      </c>
      <c r="DJ49" s="1012">
        <f t="shared" si="108"/>
        <v>0</v>
      </c>
      <c r="DK49" s="1012">
        <f t="shared" si="108"/>
        <v>0</v>
      </c>
      <c r="DL49" s="1012">
        <f t="shared" si="108"/>
        <v>0</v>
      </c>
      <c r="DM49" s="1012">
        <f t="shared" si="108"/>
        <v>0</v>
      </c>
      <c r="DN49" s="1012">
        <f t="shared" si="108"/>
        <v>0</v>
      </c>
      <c r="DO49" s="1012">
        <f t="shared" si="108"/>
        <v>0</v>
      </c>
      <c r="DP49" s="1012">
        <f t="shared" si="108"/>
        <v>0</v>
      </c>
      <c r="DQ49" s="1012">
        <f t="shared" si="108"/>
        <v>0</v>
      </c>
      <c r="DR49" s="1012">
        <f t="shared" si="108"/>
        <v>0</v>
      </c>
      <c r="DS49" s="1012">
        <f t="shared" si="108"/>
        <v>0</v>
      </c>
      <c r="DT49" s="1012">
        <f t="shared" si="108"/>
        <v>0</v>
      </c>
      <c r="DU49" s="1012">
        <f t="shared" si="108"/>
        <v>0</v>
      </c>
      <c r="DV49" s="1012">
        <f t="shared" si="108"/>
        <v>0</v>
      </c>
      <c r="DW49" s="1012">
        <f t="shared" si="108"/>
        <v>0</v>
      </c>
      <c r="DX49" s="1012">
        <f t="shared" si="108"/>
        <v>0</v>
      </c>
      <c r="DY49" s="1012">
        <f t="shared" si="108"/>
        <v>0</v>
      </c>
      <c r="DZ49" s="1012">
        <f t="shared" si="108"/>
        <v>0</v>
      </c>
      <c r="EA49" s="1012">
        <f t="shared" si="108"/>
        <v>0</v>
      </c>
      <c r="EB49" s="1012">
        <f t="shared" si="108"/>
        <v>0</v>
      </c>
      <c r="EC49" s="1012">
        <f t="shared" si="108"/>
        <v>0</v>
      </c>
      <c r="ED49" s="1012">
        <f t="shared" si="108"/>
        <v>0</v>
      </c>
      <c r="EE49" s="1012">
        <f t="shared" si="108"/>
        <v>0</v>
      </c>
      <c r="EF49" s="1012">
        <f t="shared" si="108"/>
        <v>0</v>
      </c>
      <c r="EG49" s="1012">
        <f t="shared" si="108"/>
        <v>0</v>
      </c>
      <c r="EH49" s="1012">
        <f t="shared" si="108"/>
        <v>0</v>
      </c>
      <c r="EI49" s="1012">
        <f t="shared" ref="EI49:EY49" si="109">IF(EI47=0,0,EI48/EI47)</f>
        <v>0</v>
      </c>
      <c r="EJ49" s="1012">
        <f t="shared" si="109"/>
        <v>0</v>
      </c>
      <c r="EK49" s="1012">
        <f t="shared" si="109"/>
        <v>0</v>
      </c>
      <c r="EL49" s="1012">
        <f t="shared" si="109"/>
        <v>0</v>
      </c>
      <c r="EM49" s="1012">
        <f t="shared" si="109"/>
        <v>0</v>
      </c>
      <c r="EN49" s="1012">
        <f t="shared" si="109"/>
        <v>0</v>
      </c>
      <c r="EO49" s="1012">
        <f t="shared" si="109"/>
        <v>0</v>
      </c>
      <c r="EP49" s="1012">
        <f t="shared" si="109"/>
        <v>0</v>
      </c>
      <c r="EQ49" s="1012">
        <f t="shared" si="109"/>
        <v>0</v>
      </c>
      <c r="ER49" s="1012">
        <f t="shared" si="109"/>
        <v>0</v>
      </c>
      <c r="ES49" s="1012">
        <f t="shared" si="109"/>
        <v>0</v>
      </c>
      <c r="ET49" s="1012">
        <f t="shared" si="109"/>
        <v>0</v>
      </c>
      <c r="EU49" s="1012">
        <f t="shared" si="109"/>
        <v>0</v>
      </c>
      <c r="EV49" s="1012">
        <f t="shared" si="109"/>
        <v>0</v>
      </c>
      <c r="EW49" s="1012">
        <f t="shared" si="109"/>
        <v>0</v>
      </c>
      <c r="EX49" s="1012">
        <f t="shared" si="109"/>
        <v>0</v>
      </c>
      <c r="EY49" s="1012">
        <f t="shared" si="109"/>
        <v>0</v>
      </c>
      <c r="EZ49" s="483"/>
      <c r="FA49" s="7"/>
      <c r="FB49" s="2"/>
      <c r="FC49" s="2"/>
      <c r="FD49" s="2"/>
      <c r="GV49" s="388"/>
    </row>
    <row r="50" spans="1:204" s="386" customFormat="1" ht="13.8" thickBot="1">
      <c r="A50" s="2"/>
      <c r="B50" s="813"/>
      <c r="C50" s="814" t="str">
        <f>Dictionary!$D$240</f>
        <v>Годовая производственная мощность</v>
      </c>
      <c r="D50" s="1109"/>
      <c r="E50" s="1182">
        <f>E33*E39*E42</f>
        <v>654101.05980317923</v>
      </c>
      <c r="F50" s="1146">
        <f>F33*F39*F42</f>
        <v>0</v>
      </c>
      <c r="G50" s="616">
        <f t="shared" ref="G50:L50" si="110">G33*G39*G42</f>
        <v>0</v>
      </c>
      <c r="H50" s="616">
        <f t="shared" si="110"/>
        <v>0</v>
      </c>
      <c r="I50" s="616">
        <f>I33*I39*I42</f>
        <v>0</v>
      </c>
      <c r="J50" s="616">
        <f t="shared" si="110"/>
        <v>0</v>
      </c>
      <c r="K50" s="616">
        <f t="shared" si="110"/>
        <v>0</v>
      </c>
      <c r="L50" s="616">
        <f t="shared" si="110"/>
        <v>0</v>
      </c>
      <c r="M50" s="616">
        <f t="shared" ref="M50:BV50" si="111">M33*M39*M42</f>
        <v>0</v>
      </c>
      <c r="N50" s="616">
        <f t="shared" si="111"/>
        <v>0</v>
      </c>
      <c r="O50" s="616">
        <f t="shared" si="111"/>
        <v>0</v>
      </c>
      <c r="P50" s="616">
        <f t="shared" si="111"/>
        <v>0</v>
      </c>
      <c r="Q50" s="616">
        <f t="shared" si="111"/>
        <v>0</v>
      </c>
      <c r="R50" s="616">
        <f t="shared" si="111"/>
        <v>0</v>
      </c>
      <c r="S50" s="616">
        <f t="shared" si="111"/>
        <v>0</v>
      </c>
      <c r="T50" s="616">
        <f t="shared" si="111"/>
        <v>0</v>
      </c>
      <c r="U50" s="616">
        <f t="shared" si="111"/>
        <v>0</v>
      </c>
      <c r="V50" s="616">
        <f t="shared" si="111"/>
        <v>0</v>
      </c>
      <c r="W50" s="616">
        <f t="shared" si="111"/>
        <v>0</v>
      </c>
      <c r="X50" s="616">
        <f t="shared" si="111"/>
        <v>0</v>
      </c>
      <c r="Y50" s="616">
        <f t="shared" si="111"/>
        <v>0</v>
      </c>
      <c r="Z50" s="616">
        <f t="shared" si="111"/>
        <v>0</v>
      </c>
      <c r="AA50" s="616">
        <f t="shared" si="111"/>
        <v>0</v>
      </c>
      <c r="AB50" s="616">
        <f t="shared" si="111"/>
        <v>0</v>
      </c>
      <c r="AC50" s="616">
        <f t="shared" si="111"/>
        <v>0</v>
      </c>
      <c r="AD50" s="616">
        <f t="shared" si="111"/>
        <v>0</v>
      </c>
      <c r="AE50" s="616">
        <f t="shared" si="111"/>
        <v>0</v>
      </c>
      <c r="AF50" s="616">
        <f t="shared" si="111"/>
        <v>0</v>
      </c>
      <c r="AG50" s="616">
        <f t="shared" si="111"/>
        <v>0</v>
      </c>
      <c r="AH50" s="616">
        <f t="shared" si="111"/>
        <v>0</v>
      </c>
      <c r="AI50" s="616">
        <f t="shared" si="111"/>
        <v>0</v>
      </c>
      <c r="AJ50" s="616">
        <f t="shared" si="111"/>
        <v>0</v>
      </c>
      <c r="AK50" s="616">
        <f t="shared" si="111"/>
        <v>0</v>
      </c>
      <c r="AL50" s="616">
        <f t="shared" si="111"/>
        <v>0</v>
      </c>
      <c r="AM50" s="616">
        <f t="shared" si="111"/>
        <v>0</v>
      </c>
      <c r="AN50" s="616">
        <f t="shared" si="111"/>
        <v>0</v>
      </c>
      <c r="AO50" s="616">
        <f t="shared" si="111"/>
        <v>0</v>
      </c>
      <c r="AP50" s="616">
        <f t="shared" si="111"/>
        <v>0</v>
      </c>
      <c r="AQ50" s="616">
        <f t="shared" si="111"/>
        <v>0</v>
      </c>
      <c r="AR50" s="616">
        <f t="shared" si="111"/>
        <v>0</v>
      </c>
      <c r="AS50" s="616">
        <f t="shared" si="111"/>
        <v>0</v>
      </c>
      <c r="AT50" s="616">
        <f t="shared" ref="AT50:BN50" si="112">AT33*AT39*AT42</f>
        <v>0</v>
      </c>
      <c r="AU50" s="616">
        <f t="shared" si="112"/>
        <v>0</v>
      </c>
      <c r="AV50" s="616">
        <f t="shared" si="112"/>
        <v>0</v>
      </c>
      <c r="AW50" s="616">
        <f t="shared" si="112"/>
        <v>0</v>
      </c>
      <c r="AX50" s="616">
        <f t="shared" si="112"/>
        <v>0</v>
      </c>
      <c r="AY50" s="616">
        <f t="shared" si="112"/>
        <v>0</v>
      </c>
      <c r="AZ50" s="616">
        <f t="shared" si="112"/>
        <v>0</v>
      </c>
      <c r="BA50" s="616">
        <f t="shared" si="112"/>
        <v>0</v>
      </c>
      <c r="BB50" s="616">
        <f t="shared" si="112"/>
        <v>0</v>
      </c>
      <c r="BC50" s="616">
        <f t="shared" si="112"/>
        <v>0</v>
      </c>
      <c r="BD50" s="616">
        <f t="shared" si="112"/>
        <v>0</v>
      </c>
      <c r="BE50" s="616">
        <f t="shared" si="112"/>
        <v>0</v>
      </c>
      <c r="BF50" s="616">
        <f t="shared" si="112"/>
        <v>0</v>
      </c>
      <c r="BG50" s="616">
        <f t="shared" si="112"/>
        <v>0</v>
      </c>
      <c r="BH50" s="616">
        <f t="shared" si="112"/>
        <v>0</v>
      </c>
      <c r="BI50" s="616">
        <f t="shared" si="112"/>
        <v>0</v>
      </c>
      <c r="BJ50" s="616">
        <f t="shared" si="112"/>
        <v>0</v>
      </c>
      <c r="BK50" s="616">
        <f t="shared" si="112"/>
        <v>0</v>
      </c>
      <c r="BL50" s="616">
        <f t="shared" si="112"/>
        <v>0</v>
      </c>
      <c r="BM50" s="616">
        <f t="shared" si="112"/>
        <v>0</v>
      </c>
      <c r="BN50" s="616">
        <f t="shared" si="112"/>
        <v>0</v>
      </c>
      <c r="BO50" s="616">
        <f t="shared" si="111"/>
        <v>0</v>
      </c>
      <c r="BP50" s="616">
        <f t="shared" si="111"/>
        <v>0</v>
      </c>
      <c r="BQ50" s="616">
        <f t="shared" si="111"/>
        <v>0</v>
      </c>
      <c r="BR50" s="616">
        <f t="shared" si="111"/>
        <v>0</v>
      </c>
      <c r="BS50" s="616">
        <f t="shared" si="111"/>
        <v>0</v>
      </c>
      <c r="BT50" s="616">
        <f t="shared" si="111"/>
        <v>0</v>
      </c>
      <c r="BU50" s="616">
        <f t="shared" si="111"/>
        <v>0</v>
      </c>
      <c r="BV50" s="616">
        <f t="shared" si="111"/>
        <v>0</v>
      </c>
      <c r="BW50" s="616">
        <f t="shared" ref="BW50:EH50" si="113">BW33*BW39*BW42</f>
        <v>0</v>
      </c>
      <c r="BX50" s="616">
        <f t="shared" si="113"/>
        <v>0</v>
      </c>
      <c r="BY50" s="616">
        <f t="shared" si="113"/>
        <v>0</v>
      </c>
      <c r="BZ50" s="616">
        <f t="shared" si="113"/>
        <v>0</v>
      </c>
      <c r="CA50" s="616">
        <f t="shared" si="113"/>
        <v>0</v>
      </c>
      <c r="CB50" s="616">
        <f t="shared" si="113"/>
        <v>0</v>
      </c>
      <c r="CC50" s="616">
        <f t="shared" si="113"/>
        <v>0</v>
      </c>
      <c r="CD50" s="616">
        <f t="shared" si="113"/>
        <v>0</v>
      </c>
      <c r="CE50" s="616">
        <f t="shared" si="113"/>
        <v>0</v>
      </c>
      <c r="CF50" s="616">
        <f t="shared" si="113"/>
        <v>0</v>
      </c>
      <c r="CG50" s="616">
        <f t="shared" si="113"/>
        <v>0</v>
      </c>
      <c r="CH50" s="616">
        <f t="shared" si="113"/>
        <v>0</v>
      </c>
      <c r="CI50" s="616">
        <f t="shared" si="113"/>
        <v>0</v>
      </c>
      <c r="CJ50" s="616">
        <f t="shared" si="113"/>
        <v>0</v>
      </c>
      <c r="CK50" s="616">
        <f t="shared" si="113"/>
        <v>0</v>
      </c>
      <c r="CL50" s="616">
        <f t="shared" si="113"/>
        <v>0</v>
      </c>
      <c r="CM50" s="616">
        <f t="shared" si="113"/>
        <v>0</v>
      </c>
      <c r="CN50" s="616">
        <f t="shared" si="113"/>
        <v>0</v>
      </c>
      <c r="CO50" s="616">
        <f t="shared" si="113"/>
        <v>0</v>
      </c>
      <c r="CP50" s="616">
        <f t="shared" si="113"/>
        <v>0</v>
      </c>
      <c r="CQ50" s="616">
        <f t="shared" si="113"/>
        <v>0</v>
      </c>
      <c r="CR50" s="616">
        <f t="shared" si="113"/>
        <v>0</v>
      </c>
      <c r="CS50" s="616">
        <f t="shared" si="113"/>
        <v>0</v>
      </c>
      <c r="CT50" s="616">
        <f t="shared" si="113"/>
        <v>0</v>
      </c>
      <c r="CU50" s="616">
        <f t="shared" si="113"/>
        <v>0</v>
      </c>
      <c r="CV50" s="616">
        <f t="shared" si="113"/>
        <v>0</v>
      </c>
      <c r="CW50" s="616">
        <f t="shared" si="113"/>
        <v>0</v>
      </c>
      <c r="CX50" s="616">
        <f t="shared" si="113"/>
        <v>0</v>
      </c>
      <c r="CY50" s="616">
        <f t="shared" si="113"/>
        <v>0</v>
      </c>
      <c r="CZ50" s="616">
        <f t="shared" si="113"/>
        <v>0</v>
      </c>
      <c r="DA50" s="616">
        <f t="shared" si="113"/>
        <v>0</v>
      </c>
      <c r="DB50" s="616">
        <f t="shared" si="113"/>
        <v>0</v>
      </c>
      <c r="DC50" s="616">
        <f t="shared" si="113"/>
        <v>0</v>
      </c>
      <c r="DD50" s="616">
        <f t="shared" si="113"/>
        <v>0</v>
      </c>
      <c r="DE50" s="616">
        <f t="shared" si="113"/>
        <v>0</v>
      </c>
      <c r="DF50" s="616">
        <f t="shared" si="113"/>
        <v>0</v>
      </c>
      <c r="DG50" s="616">
        <f t="shared" si="113"/>
        <v>0</v>
      </c>
      <c r="DH50" s="616">
        <f t="shared" si="113"/>
        <v>0</v>
      </c>
      <c r="DI50" s="616">
        <f t="shared" si="113"/>
        <v>0</v>
      </c>
      <c r="DJ50" s="616">
        <f t="shared" si="113"/>
        <v>0</v>
      </c>
      <c r="DK50" s="616">
        <f t="shared" si="113"/>
        <v>0</v>
      </c>
      <c r="DL50" s="616">
        <f t="shared" si="113"/>
        <v>0</v>
      </c>
      <c r="DM50" s="616">
        <f t="shared" si="113"/>
        <v>0</v>
      </c>
      <c r="DN50" s="616">
        <f t="shared" si="113"/>
        <v>0</v>
      </c>
      <c r="DO50" s="616">
        <f t="shared" si="113"/>
        <v>0</v>
      </c>
      <c r="DP50" s="616">
        <f t="shared" si="113"/>
        <v>0</v>
      </c>
      <c r="DQ50" s="616">
        <f t="shared" si="113"/>
        <v>0</v>
      </c>
      <c r="DR50" s="616">
        <f t="shared" si="113"/>
        <v>0</v>
      </c>
      <c r="DS50" s="616">
        <f t="shared" si="113"/>
        <v>0</v>
      </c>
      <c r="DT50" s="616">
        <f t="shared" si="113"/>
        <v>0</v>
      </c>
      <c r="DU50" s="616">
        <f t="shared" si="113"/>
        <v>0</v>
      </c>
      <c r="DV50" s="616">
        <f t="shared" si="113"/>
        <v>0</v>
      </c>
      <c r="DW50" s="616">
        <f t="shared" si="113"/>
        <v>0</v>
      </c>
      <c r="DX50" s="616">
        <f t="shared" si="113"/>
        <v>0</v>
      </c>
      <c r="DY50" s="616">
        <f t="shared" si="113"/>
        <v>0</v>
      </c>
      <c r="DZ50" s="616">
        <f t="shared" si="113"/>
        <v>0</v>
      </c>
      <c r="EA50" s="616">
        <f t="shared" si="113"/>
        <v>0</v>
      </c>
      <c r="EB50" s="616">
        <f t="shared" si="113"/>
        <v>0</v>
      </c>
      <c r="EC50" s="616">
        <f t="shared" si="113"/>
        <v>0</v>
      </c>
      <c r="ED50" s="616">
        <f t="shared" si="113"/>
        <v>0</v>
      </c>
      <c r="EE50" s="616">
        <f t="shared" si="113"/>
        <v>0</v>
      </c>
      <c r="EF50" s="616">
        <f t="shared" si="113"/>
        <v>0</v>
      </c>
      <c r="EG50" s="616">
        <f t="shared" si="113"/>
        <v>0</v>
      </c>
      <c r="EH50" s="616">
        <f t="shared" si="113"/>
        <v>0</v>
      </c>
      <c r="EI50" s="616">
        <f t="shared" ref="EI50:EY50" si="114">EI33*EI39*EI42</f>
        <v>0</v>
      </c>
      <c r="EJ50" s="616">
        <f t="shared" si="114"/>
        <v>0</v>
      </c>
      <c r="EK50" s="616">
        <f t="shared" si="114"/>
        <v>0</v>
      </c>
      <c r="EL50" s="616">
        <f t="shared" si="114"/>
        <v>0</v>
      </c>
      <c r="EM50" s="616">
        <f t="shared" si="114"/>
        <v>0</v>
      </c>
      <c r="EN50" s="616">
        <f t="shared" si="114"/>
        <v>0</v>
      </c>
      <c r="EO50" s="616">
        <f t="shared" si="114"/>
        <v>0</v>
      </c>
      <c r="EP50" s="616">
        <f t="shared" si="114"/>
        <v>0</v>
      </c>
      <c r="EQ50" s="616">
        <f t="shared" si="114"/>
        <v>0</v>
      </c>
      <c r="ER50" s="616">
        <f t="shared" si="114"/>
        <v>0</v>
      </c>
      <c r="ES50" s="616">
        <f t="shared" si="114"/>
        <v>0</v>
      </c>
      <c r="ET50" s="616">
        <f t="shared" si="114"/>
        <v>0</v>
      </c>
      <c r="EU50" s="616">
        <f t="shared" si="114"/>
        <v>0</v>
      </c>
      <c r="EV50" s="616">
        <f t="shared" si="114"/>
        <v>0</v>
      </c>
      <c r="EW50" s="616">
        <f t="shared" si="114"/>
        <v>0</v>
      </c>
      <c r="EX50" s="616">
        <f t="shared" si="114"/>
        <v>0</v>
      </c>
      <c r="EY50" s="616">
        <f t="shared" si="114"/>
        <v>0</v>
      </c>
      <c r="EZ50" s="483"/>
      <c r="FA50" s="7"/>
      <c r="FB50" s="2"/>
      <c r="FC50" s="2"/>
      <c r="FD50" s="2"/>
      <c r="GV50" s="388"/>
    </row>
    <row r="51" spans="1:204" s="57" customFormat="1" ht="13.8" thickBot="1">
      <c r="B51" s="815"/>
      <c r="C51" s="390"/>
      <c r="D51" s="816"/>
      <c r="E51" s="1183"/>
      <c r="F51" s="617"/>
      <c r="G51" s="617"/>
      <c r="H51" s="617"/>
      <c r="I51" s="617"/>
      <c r="J51" s="617"/>
      <c r="K51" s="617"/>
      <c r="L51" s="617"/>
      <c r="M51" s="617"/>
      <c r="N51" s="617"/>
      <c r="O51" s="617"/>
      <c r="P51" s="617"/>
      <c r="Q51" s="617"/>
      <c r="R51" s="617"/>
      <c r="S51" s="617"/>
      <c r="T51" s="617"/>
      <c r="U51" s="617"/>
      <c r="V51" s="617"/>
      <c r="W51" s="617"/>
      <c r="X51" s="617"/>
      <c r="Y51" s="617"/>
      <c r="Z51" s="617"/>
      <c r="AA51" s="617"/>
      <c r="AB51" s="617"/>
      <c r="AC51" s="617"/>
      <c r="AD51" s="617"/>
      <c r="AE51" s="617"/>
      <c r="AF51" s="617"/>
      <c r="AG51" s="617"/>
      <c r="AH51" s="617"/>
      <c r="AI51" s="617"/>
      <c r="AJ51" s="617"/>
      <c r="AK51" s="617"/>
      <c r="AL51" s="617"/>
      <c r="AM51" s="617"/>
      <c r="AN51" s="617"/>
      <c r="AO51" s="617"/>
      <c r="AP51" s="617"/>
      <c r="AQ51" s="617"/>
      <c r="AR51" s="617"/>
      <c r="AS51" s="617"/>
      <c r="AT51" s="617"/>
      <c r="AU51" s="617"/>
      <c r="AV51" s="617"/>
      <c r="AW51" s="617"/>
      <c r="AX51" s="617"/>
      <c r="AY51" s="617"/>
      <c r="AZ51" s="617"/>
      <c r="BA51" s="617"/>
      <c r="BB51" s="617"/>
      <c r="BC51" s="617"/>
      <c r="BD51" s="617"/>
      <c r="BE51" s="617"/>
      <c r="BF51" s="617"/>
      <c r="BG51" s="617"/>
      <c r="BH51" s="617"/>
      <c r="BI51" s="617"/>
      <c r="BJ51" s="617"/>
      <c r="BK51" s="617"/>
      <c r="BL51" s="617"/>
      <c r="BM51" s="617"/>
      <c r="BN51" s="617"/>
      <c r="BO51" s="617"/>
      <c r="BP51" s="617"/>
      <c r="BQ51" s="617"/>
      <c r="BR51" s="617"/>
      <c r="BS51" s="617"/>
      <c r="BT51" s="617"/>
      <c r="BU51" s="617"/>
      <c r="BV51" s="617"/>
      <c r="BW51" s="617"/>
      <c r="BX51" s="617"/>
      <c r="BY51" s="617"/>
      <c r="BZ51" s="617"/>
      <c r="CA51" s="617"/>
      <c r="CB51" s="617"/>
      <c r="CC51" s="617"/>
      <c r="CD51" s="617"/>
      <c r="CE51" s="617"/>
      <c r="CF51" s="617"/>
      <c r="CG51" s="617"/>
      <c r="CH51" s="617"/>
      <c r="CI51" s="617"/>
      <c r="CJ51" s="617"/>
      <c r="CK51" s="617"/>
      <c r="CL51" s="617"/>
      <c r="CM51" s="617"/>
      <c r="CN51" s="617"/>
      <c r="CO51" s="617"/>
      <c r="CP51" s="617"/>
      <c r="CQ51" s="617"/>
      <c r="CR51" s="617"/>
      <c r="CS51" s="617"/>
      <c r="CT51" s="617"/>
      <c r="CU51" s="617"/>
      <c r="CV51" s="617"/>
      <c r="CW51" s="617"/>
      <c r="CX51" s="617"/>
      <c r="CY51" s="617"/>
      <c r="CZ51" s="617"/>
      <c r="DA51" s="617"/>
      <c r="DB51" s="617"/>
      <c r="DC51" s="617"/>
      <c r="DD51" s="617"/>
      <c r="DE51" s="617"/>
      <c r="DF51" s="617"/>
      <c r="DG51" s="617"/>
      <c r="DH51" s="617"/>
      <c r="DI51" s="617"/>
      <c r="DJ51" s="617"/>
      <c r="DK51" s="617"/>
      <c r="DL51" s="617"/>
      <c r="DM51" s="617"/>
      <c r="DN51" s="617"/>
      <c r="DO51" s="617"/>
      <c r="DP51" s="617"/>
      <c r="DQ51" s="617"/>
      <c r="DR51" s="617"/>
      <c r="DS51" s="617"/>
      <c r="DT51" s="617"/>
      <c r="DU51" s="617"/>
      <c r="DV51" s="617"/>
      <c r="DW51" s="617"/>
      <c r="DX51" s="617"/>
      <c r="DY51" s="617"/>
      <c r="DZ51" s="617"/>
      <c r="EA51" s="617"/>
      <c r="EB51" s="617"/>
      <c r="EC51" s="617"/>
      <c r="ED51" s="617"/>
      <c r="EE51" s="617"/>
      <c r="EF51" s="617"/>
      <c r="EG51" s="617"/>
      <c r="EH51" s="617"/>
      <c r="EI51" s="617"/>
      <c r="EJ51" s="617"/>
      <c r="EK51" s="617"/>
      <c r="EL51" s="617"/>
      <c r="EM51" s="617"/>
      <c r="EN51" s="617"/>
      <c r="EO51" s="617"/>
      <c r="EP51" s="617"/>
      <c r="EQ51" s="617"/>
      <c r="ER51" s="617"/>
      <c r="ES51" s="617"/>
      <c r="ET51" s="617"/>
      <c r="EU51" s="617"/>
      <c r="EV51" s="617"/>
      <c r="EW51" s="617"/>
      <c r="EX51" s="617"/>
      <c r="EY51" s="617"/>
      <c r="FA51" s="10"/>
      <c r="GV51" s="10"/>
    </row>
    <row r="52" spans="1:204" ht="13.8" thickBot="1">
      <c r="B52" s="788"/>
      <c r="C52" s="789" t="str">
        <f>Dictionary!$D$241</f>
        <v>Годовой бюджет на оборудование</v>
      </c>
      <c r="D52" s="1101"/>
      <c r="E52" s="1184"/>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618"/>
      <c r="BB52" s="618"/>
      <c r="BC52" s="618"/>
      <c r="BD52" s="618"/>
      <c r="BE52" s="618"/>
      <c r="BF52" s="618"/>
      <c r="BG52" s="618"/>
      <c r="BH52" s="618"/>
      <c r="BI52" s="618"/>
      <c r="BJ52" s="618"/>
      <c r="BK52" s="618"/>
      <c r="BL52" s="618"/>
      <c r="BM52" s="618"/>
      <c r="BN52" s="618"/>
      <c r="BO52" s="618"/>
      <c r="BP52" s="618"/>
      <c r="BQ52" s="618"/>
      <c r="BR52" s="618"/>
      <c r="BS52" s="618"/>
      <c r="BT52" s="618"/>
      <c r="BU52" s="618"/>
      <c r="BV52" s="618"/>
      <c r="BW52" s="618"/>
      <c r="BX52" s="618"/>
      <c r="BY52" s="618"/>
      <c r="BZ52" s="618"/>
      <c r="CA52" s="618"/>
      <c r="CB52" s="618"/>
      <c r="CC52" s="618"/>
      <c r="CD52" s="618"/>
      <c r="CE52" s="618"/>
      <c r="CF52" s="618"/>
      <c r="CG52" s="618"/>
      <c r="CH52" s="618"/>
      <c r="CI52" s="618"/>
      <c r="CJ52" s="618"/>
      <c r="CK52" s="618"/>
      <c r="CL52" s="618"/>
      <c r="CM52" s="618"/>
      <c r="CN52" s="618"/>
      <c r="CO52" s="618"/>
      <c r="CP52" s="618"/>
      <c r="CQ52" s="618"/>
      <c r="CR52" s="618"/>
      <c r="CS52" s="618"/>
      <c r="CT52" s="618"/>
      <c r="CU52" s="618"/>
      <c r="CV52" s="618"/>
      <c r="CW52" s="618"/>
      <c r="CX52" s="618"/>
      <c r="CY52" s="618"/>
      <c r="CZ52" s="618"/>
      <c r="DA52" s="618"/>
      <c r="DB52" s="618"/>
      <c r="DC52" s="618"/>
      <c r="DD52" s="618"/>
      <c r="DE52" s="618"/>
      <c r="DF52" s="618"/>
      <c r="DG52" s="618"/>
      <c r="DH52" s="618"/>
      <c r="DI52" s="618"/>
      <c r="DJ52" s="618"/>
      <c r="DK52" s="618"/>
      <c r="DL52" s="618"/>
      <c r="DM52" s="618"/>
      <c r="DN52" s="618"/>
      <c r="DO52" s="618"/>
      <c r="DP52" s="618"/>
      <c r="DQ52" s="618"/>
      <c r="DR52" s="618"/>
      <c r="DS52" s="618"/>
      <c r="DT52" s="618"/>
      <c r="DU52" s="618"/>
      <c r="DV52" s="618"/>
      <c r="DW52" s="618"/>
      <c r="DX52" s="618"/>
      <c r="DY52" s="618"/>
      <c r="DZ52" s="618"/>
      <c r="EA52" s="618"/>
      <c r="EB52" s="618"/>
      <c r="EC52" s="618"/>
      <c r="ED52" s="618"/>
      <c r="EE52" s="618"/>
      <c r="EF52" s="618"/>
      <c r="EG52" s="618"/>
      <c r="EH52" s="618"/>
      <c r="EI52" s="618"/>
      <c r="EJ52" s="618"/>
      <c r="EK52" s="618"/>
      <c r="EL52" s="618"/>
      <c r="EM52" s="618"/>
      <c r="EN52" s="618"/>
      <c r="EO52" s="618"/>
      <c r="EP52" s="618"/>
      <c r="EQ52" s="618"/>
      <c r="ER52" s="618"/>
      <c r="ES52" s="618"/>
      <c r="ET52" s="618"/>
      <c r="EU52" s="618"/>
      <c r="EV52" s="618"/>
      <c r="EW52" s="618"/>
      <c r="EX52" s="618"/>
      <c r="EY52" s="618"/>
      <c r="FA52" s="7"/>
      <c r="GV52" s="7"/>
    </row>
    <row r="53" spans="1:204">
      <c r="B53" s="790" t="s">
        <v>2308</v>
      </c>
      <c r="C53" s="817" t="str">
        <f>Dictionary!$D$242</f>
        <v>Годовой бюджет на расходные материалы</v>
      </c>
      <c r="D53" s="1103"/>
      <c r="E53" s="1161">
        <v>3000</v>
      </c>
      <c r="F53" s="1128"/>
      <c r="G53" s="601"/>
      <c r="H53" s="601"/>
      <c r="I53" s="601"/>
      <c r="J53" s="601"/>
      <c r="K53" s="601"/>
      <c r="L53" s="601"/>
      <c r="M53" s="601"/>
      <c r="N53" s="601"/>
      <c r="O53" s="601"/>
      <c r="P53" s="601"/>
      <c r="Q53" s="601"/>
      <c r="R53" s="601"/>
      <c r="S53" s="601"/>
      <c r="T53" s="601"/>
      <c r="U53" s="601"/>
      <c r="V53" s="601"/>
      <c r="W53" s="601"/>
      <c r="X53" s="601"/>
      <c r="Y53" s="601"/>
      <c r="Z53" s="601"/>
      <c r="AA53" s="601"/>
      <c r="AB53" s="601"/>
      <c r="AC53" s="601"/>
      <c r="AD53" s="601"/>
      <c r="AE53" s="601"/>
      <c r="AF53" s="601"/>
      <c r="AG53" s="601"/>
      <c r="AH53" s="601"/>
      <c r="AI53" s="601"/>
      <c r="AJ53" s="601"/>
      <c r="AK53" s="601"/>
      <c r="AL53" s="601"/>
      <c r="AM53" s="601"/>
      <c r="AN53" s="601"/>
      <c r="AO53" s="601"/>
      <c r="AP53" s="601"/>
      <c r="AQ53" s="601"/>
      <c r="AR53" s="601"/>
      <c r="AS53" s="601"/>
      <c r="AT53" s="601"/>
      <c r="AU53" s="601"/>
      <c r="AV53" s="601"/>
      <c r="AW53" s="601"/>
      <c r="AX53" s="601"/>
      <c r="AY53" s="601"/>
      <c r="AZ53" s="601"/>
      <c r="BA53" s="601"/>
      <c r="BB53" s="601"/>
      <c r="BC53" s="601"/>
      <c r="BD53" s="601"/>
      <c r="BE53" s="601"/>
      <c r="BF53" s="601"/>
      <c r="BG53" s="601"/>
      <c r="BH53" s="601"/>
      <c r="BI53" s="601"/>
      <c r="BJ53" s="601"/>
      <c r="BK53" s="601"/>
      <c r="BL53" s="601"/>
      <c r="BM53" s="601"/>
      <c r="BN53" s="601"/>
      <c r="BO53" s="601"/>
      <c r="BP53" s="601"/>
      <c r="BQ53" s="601"/>
      <c r="BR53" s="601"/>
      <c r="BS53" s="601"/>
      <c r="BT53" s="601"/>
      <c r="BU53" s="601"/>
      <c r="BV53" s="601"/>
      <c r="BW53" s="601"/>
      <c r="BX53" s="601"/>
      <c r="BY53" s="601"/>
      <c r="BZ53" s="601"/>
      <c r="CA53" s="601"/>
      <c r="CB53" s="601"/>
      <c r="CC53" s="601"/>
      <c r="CD53" s="601"/>
      <c r="CE53" s="601"/>
      <c r="CF53" s="601"/>
      <c r="CG53" s="601"/>
      <c r="CH53" s="601"/>
      <c r="CI53" s="601"/>
      <c r="CJ53" s="601"/>
      <c r="CK53" s="601"/>
      <c r="CL53" s="601"/>
      <c r="CM53" s="601"/>
      <c r="CN53" s="601"/>
      <c r="CO53" s="601"/>
      <c r="CP53" s="601"/>
      <c r="CQ53" s="601"/>
      <c r="CR53" s="601"/>
      <c r="CS53" s="601"/>
      <c r="CT53" s="601"/>
      <c r="CU53" s="601"/>
      <c r="CV53" s="601"/>
      <c r="CW53" s="601"/>
      <c r="CX53" s="601"/>
      <c r="CY53" s="601"/>
      <c r="CZ53" s="601"/>
      <c r="DA53" s="601"/>
      <c r="DB53" s="601"/>
      <c r="DC53" s="601"/>
      <c r="DD53" s="601"/>
      <c r="DE53" s="601"/>
      <c r="DF53" s="601"/>
      <c r="DG53" s="601"/>
      <c r="DH53" s="601"/>
      <c r="DI53" s="601"/>
      <c r="DJ53" s="601"/>
      <c r="DK53" s="601"/>
      <c r="DL53" s="601"/>
      <c r="DM53" s="601"/>
      <c r="DN53" s="601"/>
      <c r="DO53" s="601"/>
      <c r="DP53" s="601"/>
      <c r="DQ53" s="601"/>
      <c r="DR53" s="601"/>
      <c r="DS53" s="601"/>
      <c r="DT53" s="601"/>
      <c r="DU53" s="601"/>
      <c r="DV53" s="601"/>
      <c r="DW53" s="601"/>
      <c r="DX53" s="601"/>
      <c r="DY53" s="601"/>
      <c r="DZ53" s="601"/>
      <c r="EA53" s="601"/>
      <c r="EB53" s="601"/>
      <c r="EC53" s="601"/>
      <c r="ED53" s="601"/>
      <c r="EE53" s="601"/>
      <c r="EF53" s="601"/>
      <c r="EG53" s="601"/>
      <c r="EH53" s="601"/>
      <c r="EI53" s="601"/>
      <c r="EJ53" s="601"/>
      <c r="EK53" s="601"/>
      <c r="EL53" s="601"/>
      <c r="EM53" s="601"/>
      <c r="EN53" s="601"/>
      <c r="EO53" s="601"/>
      <c r="EP53" s="601"/>
      <c r="EQ53" s="601"/>
      <c r="ER53" s="601"/>
      <c r="ES53" s="601"/>
      <c r="ET53" s="601"/>
      <c r="EU53" s="601"/>
      <c r="EV53" s="601"/>
      <c r="EW53" s="601"/>
      <c r="EX53" s="601"/>
      <c r="EY53" s="601"/>
      <c r="FA53" s="7"/>
      <c r="GV53" s="7"/>
    </row>
    <row r="54" spans="1:204">
      <c r="B54" s="790" t="s">
        <v>2310</v>
      </c>
      <c r="C54" s="817" t="str">
        <f>Dictionary!$D$243</f>
        <v>Годовой бюджет на электроэнергию и газ</v>
      </c>
      <c r="D54" s="1103"/>
      <c r="E54" s="1161">
        <v>2500</v>
      </c>
      <c r="F54" s="1128"/>
      <c r="G54" s="601"/>
      <c r="H54" s="601"/>
      <c r="I54" s="601"/>
      <c r="J54" s="601"/>
      <c r="K54" s="601"/>
      <c r="L54" s="601"/>
      <c r="M54" s="601"/>
      <c r="N54" s="601"/>
      <c r="O54" s="601"/>
      <c r="P54" s="601"/>
      <c r="Q54" s="601"/>
      <c r="R54" s="601"/>
      <c r="S54" s="601"/>
      <c r="T54" s="601"/>
      <c r="U54" s="601"/>
      <c r="V54" s="601"/>
      <c r="W54" s="601"/>
      <c r="X54" s="601"/>
      <c r="Y54" s="601"/>
      <c r="Z54" s="601"/>
      <c r="AA54" s="601"/>
      <c r="AB54" s="601"/>
      <c r="AC54" s="601"/>
      <c r="AD54" s="601"/>
      <c r="AE54" s="601"/>
      <c r="AF54" s="601"/>
      <c r="AG54" s="601"/>
      <c r="AH54" s="601"/>
      <c r="AI54" s="601"/>
      <c r="AJ54" s="601"/>
      <c r="AK54" s="601"/>
      <c r="AL54" s="601"/>
      <c r="AM54" s="601"/>
      <c r="AN54" s="601"/>
      <c r="AO54" s="601"/>
      <c r="AP54" s="601"/>
      <c r="AQ54" s="601"/>
      <c r="AR54" s="601"/>
      <c r="AS54" s="601"/>
      <c r="AT54" s="601"/>
      <c r="AU54" s="601"/>
      <c r="AV54" s="601"/>
      <c r="AW54" s="601"/>
      <c r="AX54" s="601"/>
      <c r="AY54" s="601"/>
      <c r="AZ54" s="601"/>
      <c r="BA54" s="601"/>
      <c r="BB54" s="601"/>
      <c r="BC54" s="601"/>
      <c r="BD54" s="601"/>
      <c r="BE54" s="601"/>
      <c r="BF54" s="601"/>
      <c r="BG54" s="601"/>
      <c r="BH54" s="601"/>
      <c r="BI54" s="601"/>
      <c r="BJ54" s="601"/>
      <c r="BK54" s="601"/>
      <c r="BL54" s="601"/>
      <c r="BM54" s="601"/>
      <c r="BN54" s="601"/>
      <c r="BO54" s="601"/>
      <c r="BP54" s="601"/>
      <c r="BQ54" s="601"/>
      <c r="BR54" s="601"/>
      <c r="BS54" s="601"/>
      <c r="BT54" s="601"/>
      <c r="BU54" s="601"/>
      <c r="BV54" s="601"/>
      <c r="BW54" s="601"/>
      <c r="BX54" s="601"/>
      <c r="BY54" s="601"/>
      <c r="BZ54" s="601"/>
      <c r="CA54" s="601"/>
      <c r="CB54" s="601"/>
      <c r="CC54" s="601"/>
      <c r="CD54" s="601"/>
      <c r="CE54" s="601"/>
      <c r="CF54" s="601"/>
      <c r="CG54" s="601"/>
      <c r="CH54" s="601"/>
      <c r="CI54" s="601"/>
      <c r="CJ54" s="601"/>
      <c r="CK54" s="601"/>
      <c r="CL54" s="601"/>
      <c r="CM54" s="601"/>
      <c r="CN54" s="601"/>
      <c r="CO54" s="601"/>
      <c r="CP54" s="601"/>
      <c r="CQ54" s="601"/>
      <c r="CR54" s="601"/>
      <c r="CS54" s="601"/>
      <c r="CT54" s="601"/>
      <c r="CU54" s="601"/>
      <c r="CV54" s="601"/>
      <c r="CW54" s="601"/>
      <c r="CX54" s="601"/>
      <c r="CY54" s="601"/>
      <c r="CZ54" s="601"/>
      <c r="DA54" s="601"/>
      <c r="DB54" s="601"/>
      <c r="DC54" s="601"/>
      <c r="DD54" s="601"/>
      <c r="DE54" s="601"/>
      <c r="DF54" s="601"/>
      <c r="DG54" s="601"/>
      <c r="DH54" s="601"/>
      <c r="DI54" s="601"/>
      <c r="DJ54" s="601"/>
      <c r="DK54" s="601"/>
      <c r="DL54" s="601"/>
      <c r="DM54" s="601"/>
      <c r="DN54" s="601"/>
      <c r="DO54" s="601"/>
      <c r="DP54" s="601"/>
      <c r="DQ54" s="601"/>
      <c r="DR54" s="601"/>
      <c r="DS54" s="601"/>
      <c r="DT54" s="601"/>
      <c r="DU54" s="601"/>
      <c r="DV54" s="601"/>
      <c r="DW54" s="601"/>
      <c r="DX54" s="601"/>
      <c r="DY54" s="601"/>
      <c r="DZ54" s="601"/>
      <c r="EA54" s="601"/>
      <c r="EB54" s="601"/>
      <c r="EC54" s="601"/>
      <c r="ED54" s="601"/>
      <c r="EE54" s="601"/>
      <c r="EF54" s="601"/>
      <c r="EG54" s="601"/>
      <c r="EH54" s="601"/>
      <c r="EI54" s="601"/>
      <c r="EJ54" s="601"/>
      <c r="EK54" s="601"/>
      <c r="EL54" s="601"/>
      <c r="EM54" s="601"/>
      <c r="EN54" s="601"/>
      <c r="EO54" s="601"/>
      <c r="EP54" s="601"/>
      <c r="EQ54" s="601"/>
      <c r="ER54" s="601"/>
      <c r="ES54" s="601"/>
      <c r="ET54" s="601"/>
      <c r="EU54" s="601"/>
      <c r="EV54" s="601"/>
      <c r="EW54" s="601"/>
      <c r="EX54" s="601"/>
      <c r="EY54" s="601"/>
      <c r="FA54" s="7"/>
      <c r="GV54" s="7"/>
    </row>
    <row r="55" spans="1:204" ht="24.75" customHeight="1">
      <c r="B55" s="790" t="s">
        <v>1598</v>
      </c>
      <c r="C55" s="817" t="str">
        <f>Dictionary!$D$244</f>
        <v>Тех. обслуживание оборудования : общий годовой бюджет</v>
      </c>
      <c r="D55" s="1103"/>
      <c r="E55" s="1161">
        <v>5000</v>
      </c>
      <c r="F55" s="1128"/>
      <c r="G55" s="601"/>
      <c r="H55" s="601"/>
      <c r="I55" s="601"/>
      <c r="J55" s="601"/>
      <c r="K55" s="601"/>
      <c r="L55" s="601"/>
      <c r="M55" s="601"/>
      <c r="N55" s="601"/>
      <c r="O55" s="601"/>
      <c r="P55" s="601"/>
      <c r="Q55" s="601"/>
      <c r="R55" s="601"/>
      <c r="S55" s="601"/>
      <c r="T55" s="601"/>
      <c r="U55" s="601"/>
      <c r="V55" s="601"/>
      <c r="W55" s="601"/>
      <c r="X55" s="601"/>
      <c r="Y55" s="601"/>
      <c r="Z55" s="601"/>
      <c r="AA55" s="601"/>
      <c r="AB55" s="601"/>
      <c r="AC55" s="601"/>
      <c r="AD55" s="601"/>
      <c r="AE55" s="601"/>
      <c r="AF55" s="601"/>
      <c r="AG55" s="601"/>
      <c r="AH55" s="601"/>
      <c r="AI55" s="601"/>
      <c r="AJ55" s="601"/>
      <c r="AK55" s="601"/>
      <c r="AL55" s="601"/>
      <c r="AM55" s="601"/>
      <c r="AN55" s="601"/>
      <c r="AO55" s="601"/>
      <c r="AP55" s="601"/>
      <c r="AQ55" s="601"/>
      <c r="AR55" s="601"/>
      <c r="AS55" s="601"/>
      <c r="AT55" s="601"/>
      <c r="AU55" s="601"/>
      <c r="AV55" s="601"/>
      <c r="AW55" s="601"/>
      <c r="AX55" s="601"/>
      <c r="AY55" s="601"/>
      <c r="AZ55" s="601"/>
      <c r="BA55" s="601"/>
      <c r="BB55" s="601"/>
      <c r="BC55" s="601"/>
      <c r="BD55" s="601"/>
      <c r="BE55" s="601"/>
      <c r="BF55" s="601"/>
      <c r="BG55" s="601"/>
      <c r="BH55" s="601"/>
      <c r="BI55" s="601"/>
      <c r="BJ55" s="601"/>
      <c r="BK55" s="601"/>
      <c r="BL55" s="601"/>
      <c r="BM55" s="601"/>
      <c r="BN55" s="601"/>
      <c r="BO55" s="601"/>
      <c r="BP55" s="601"/>
      <c r="BQ55" s="601"/>
      <c r="BR55" s="601"/>
      <c r="BS55" s="601"/>
      <c r="BT55" s="601"/>
      <c r="BU55" s="601"/>
      <c r="BV55" s="601"/>
      <c r="BW55" s="601"/>
      <c r="BX55" s="601"/>
      <c r="BY55" s="601"/>
      <c r="BZ55" s="601"/>
      <c r="CA55" s="601"/>
      <c r="CB55" s="601"/>
      <c r="CC55" s="601"/>
      <c r="CD55" s="601"/>
      <c r="CE55" s="601"/>
      <c r="CF55" s="601"/>
      <c r="CG55" s="601"/>
      <c r="CH55" s="601"/>
      <c r="CI55" s="601"/>
      <c r="CJ55" s="601"/>
      <c r="CK55" s="601"/>
      <c r="CL55" s="601"/>
      <c r="CM55" s="601"/>
      <c r="CN55" s="601"/>
      <c r="CO55" s="601"/>
      <c r="CP55" s="601"/>
      <c r="CQ55" s="601"/>
      <c r="CR55" s="601"/>
      <c r="CS55" s="601"/>
      <c r="CT55" s="601"/>
      <c r="CU55" s="601"/>
      <c r="CV55" s="601"/>
      <c r="CW55" s="601"/>
      <c r="CX55" s="601"/>
      <c r="CY55" s="601"/>
      <c r="CZ55" s="601"/>
      <c r="DA55" s="601"/>
      <c r="DB55" s="601"/>
      <c r="DC55" s="601"/>
      <c r="DD55" s="601"/>
      <c r="DE55" s="601"/>
      <c r="DF55" s="601"/>
      <c r="DG55" s="601"/>
      <c r="DH55" s="601"/>
      <c r="DI55" s="601"/>
      <c r="DJ55" s="601"/>
      <c r="DK55" s="601"/>
      <c r="DL55" s="601"/>
      <c r="DM55" s="601"/>
      <c r="DN55" s="601"/>
      <c r="DO55" s="601"/>
      <c r="DP55" s="601"/>
      <c r="DQ55" s="601"/>
      <c r="DR55" s="601"/>
      <c r="DS55" s="601"/>
      <c r="DT55" s="601"/>
      <c r="DU55" s="601"/>
      <c r="DV55" s="601"/>
      <c r="DW55" s="601"/>
      <c r="DX55" s="601"/>
      <c r="DY55" s="601"/>
      <c r="DZ55" s="601"/>
      <c r="EA55" s="601"/>
      <c r="EB55" s="601"/>
      <c r="EC55" s="601"/>
      <c r="ED55" s="601"/>
      <c r="EE55" s="601"/>
      <c r="EF55" s="601"/>
      <c r="EG55" s="601"/>
      <c r="EH55" s="601"/>
      <c r="EI55" s="601"/>
      <c r="EJ55" s="601"/>
      <c r="EK55" s="601"/>
      <c r="EL55" s="601"/>
      <c r="EM55" s="601"/>
      <c r="EN55" s="601"/>
      <c r="EO55" s="601"/>
      <c r="EP55" s="601"/>
      <c r="EQ55" s="601"/>
      <c r="ER55" s="601"/>
      <c r="ES55" s="601"/>
      <c r="ET55" s="601"/>
      <c r="EU55" s="601"/>
      <c r="EV55" s="601"/>
      <c r="EW55" s="601"/>
      <c r="EX55" s="601"/>
      <c r="EY55" s="601"/>
      <c r="FA55" s="7"/>
      <c r="GV55" s="7"/>
    </row>
    <row r="56" spans="1:204" ht="26.4">
      <c r="B56" s="790" t="s">
        <v>1599</v>
      </c>
      <c r="C56" s="817" t="str">
        <f>Dictionary!$D$245</f>
        <v>Тех. обслуживание оборудования : бюджет на зар. плату</v>
      </c>
      <c r="D56" s="1103"/>
      <c r="E56" s="1161">
        <v>3000</v>
      </c>
      <c r="F56" s="1128"/>
      <c r="G56" s="601"/>
      <c r="H56" s="601"/>
      <c r="I56" s="601"/>
      <c r="J56" s="601"/>
      <c r="K56" s="601"/>
      <c r="L56" s="601"/>
      <c r="M56" s="601"/>
      <c r="N56" s="601"/>
      <c r="O56" s="601"/>
      <c r="P56" s="601"/>
      <c r="Q56" s="601"/>
      <c r="R56" s="601"/>
      <c r="S56" s="601"/>
      <c r="T56" s="601"/>
      <c r="U56" s="601"/>
      <c r="V56" s="601"/>
      <c r="W56" s="601"/>
      <c r="X56" s="601"/>
      <c r="Y56" s="601"/>
      <c r="Z56" s="601"/>
      <c r="AA56" s="601"/>
      <c r="AB56" s="601"/>
      <c r="AC56" s="601"/>
      <c r="AD56" s="601"/>
      <c r="AE56" s="601"/>
      <c r="AF56" s="601"/>
      <c r="AG56" s="601"/>
      <c r="AH56" s="601"/>
      <c r="AI56" s="601"/>
      <c r="AJ56" s="601"/>
      <c r="AK56" s="601"/>
      <c r="AL56" s="601"/>
      <c r="AM56" s="601"/>
      <c r="AN56" s="601"/>
      <c r="AO56" s="601"/>
      <c r="AP56" s="601"/>
      <c r="AQ56" s="601"/>
      <c r="AR56" s="601"/>
      <c r="AS56" s="601"/>
      <c r="AT56" s="601"/>
      <c r="AU56" s="601"/>
      <c r="AV56" s="601"/>
      <c r="AW56" s="601"/>
      <c r="AX56" s="601"/>
      <c r="AY56" s="601"/>
      <c r="AZ56" s="601"/>
      <c r="BA56" s="601"/>
      <c r="BB56" s="601"/>
      <c r="BC56" s="601"/>
      <c r="BD56" s="601"/>
      <c r="BE56" s="601"/>
      <c r="BF56" s="601"/>
      <c r="BG56" s="601"/>
      <c r="BH56" s="601"/>
      <c r="BI56" s="601"/>
      <c r="BJ56" s="601"/>
      <c r="BK56" s="601"/>
      <c r="BL56" s="601"/>
      <c r="BM56" s="601"/>
      <c r="BN56" s="601"/>
      <c r="BO56" s="601"/>
      <c r="BP56" s="601"/>
      <c r="BQ56" s="601"/>
      <c r="BR56" s="601"/>
      <c r="BS56" s="601"/>
      <c r="BT56" s="601"/>
      <c r="BU56" s="601"/>
      <c r="BV56" s="601"/>
      <c r="BW56" s="601"/>
      <c r="BX56" s="601"/>
      <c r="BY56" s="601"/>
      <c r="BZ56" s="601"/>
      <c r="CA56" s="601"/>
      <c r="CB56" s="601"/>
      <c r="CC56" s="601"/>
      <c r="CD56" s="601"/>
      <c r="CE56" s="601"/>
      <c r="CF56" s="601"/>
      <c r="CG56" s="601"/>
      <c r="CH56" s="601"/>
      <c r="CI56" s="601"/>
      <c r="CJ56" s="601"/>
      <c r="CK56" s="601"/>
      <c r="CL56" s="601"/>
      <c r="CM56" s="601"/>
      <c r="CN56" s="601"/>
      <c r="CO56" s="601"/>
      <c r="CP56" s="601"/>
      <c r="CQ56" s="601"/>
      <c r="CR56" s="601"/>
      <c r="CS56" s="601"/>
      <c r="CT56" s="601"/>
      <c r="CU56" s="601"/>
      <c r="CV56" s="601"/>
      <c r="CW56" s="601"/>
      <c r="CX56" s="601"/>
      <c r="CY56" s="601"/>
      <c r="CZ56" s="601"/>
      <c r="DA56" s="601"/>
      <c r="DB56" s="601"/>
      <c r="DC56" s="601"/>
      <c r="DD56" s="601"/>
      <c r="DE56" s="601"/>
      <c r="DF56" s="601"/>
      <c r="DG56" s="601"/>
      <c r="DH56" s="601"/>
      <c r="DI56" s="601"/>
      <c r="DJ56" s="601"/>
      <c r="DK56" s="601"/>
      <c r="DL56" s="601"/>
      <c r="DM56" s="601"/>
      <c r="DN56" s="601"/>
      <c r="DO56" s="601"/>
      <c r="DP56" s="601"/>
      <c r="DQ56" s="601"/>
      <c r="DR56" s="601"/>
      <c r="DS56" s="601"/>
      <c r="DT56" s="601"/>
      <c r="DU56" s="601"/>
      <c r="DV56" s="601"/>
      <c r="DW56" s="601"/>
      <c r="DX56" s="601"/>
      <c r="DY56" s="601"/>
      <c r="DZ56" s="601"/>
      <c r="EA56" s="601"/>
      <c r="EB56" s="601"/>
      <c r="EC56" s="601"/>
      <c r="ED56" s="601"/>
      <c r="EE56" s="601"/>
      <c r="EF56" s="601"/>
      <c r="EG56" s="601"/>
      <c r="EH56" s="601"/>
      <c r="EI56" s="601"/>
      <c r="EJ56" s="601"/>
      <c r="EK56" s="601"/>
      <c r="EL56" s="601"/>
      <c r="EM56" s="601"/>
      <c r="EN56" s="601"/>
      <c r="EO56" s="601"/>
      <c r="EP56" s="601"/>
      <c r="EQ56" s="601"/>
      <c r="ER56" s="601"/>
      <c r="ES56" s="601"/>
      <c r="ET56" s="601"/>
      <c r="EU56" s="601"/>
      <c r="EV56" s="601"/>
      <c r="EW56" s="601"/>
      <c r="EX56" s="601"/>
      <c r="EY56" s="601"/>
      <c r="FA56" s="7"/>
      <c r="GV56" s="7"/>
    </row>
    <row r="57" spans="1:204" ht="27.75" customHeight="1">
      <c r="B57" s="790" t="s">
        <v>1600</v>
      </c>
      <c r="C57" s="817" t="str">
        <f>Dictionary!$D$246</f>
        <v>Тех. обслуживание оснастки : общий годовой бюджет</v>
      </c>
      <c r="D57" s="1103"/>
      <c r="E57" s="1161">
        <v>1000</v>
      </c>
      <c r="F57" s="1128"/>
      <c r="G57" s="601"/>
      <c r="H57" s="601"/>
      <c r="I57" s="601"/>
      <c r="J57" s="601"/>
      <c r="K57" s="601"/>
      <c r="L57" s="601"/>
      <c r="M57" s="601"/>
      <c r="N57" s="601"/>
      <c r="O57" s="601"/>
      <c r="P57" s="601"/>
      <c r="Q57" s="601"/>
      <c r="R57" s="601"/>
      <c r="S57" s="601"/>
      <c r="T57" s="601"/>
      <c r="U57" s="601"/>
      <c r="V57" s="601"/>
      <c r="W57" s="601"/>
      <c r="X57" s="601"/>
      <c r="Y57" s="601"/>
      <c r="Z57" s="601"/>
      <c r="AA57" s="601"/>
      <c r="AB57" s="601"/>
      <c r="AC57" s="601"/>
      <c r="AD57" s="601"/>
      <c r="AE57" s="601"/>
      <c r="AF57" s="601"/>
      <c r="AG57" s="601"/>
      <c r="AH57" s="601"/>
      <c r="AI57" s="601"/>
      <c r="AJ57" s="601"/>
      <c r="AK57" s="601"/>
      <c r="AL57" s="601"/>
      <c r="AM57" s="601"/>
      <c r="AN57" s="601"/>
      <c r="AO57" s="601"/>
      <c r="AP57" s="601"/>
      <c r="AQ57" s="601"/>
      <c r="AR57" s="601"/>
      <c r="AS57" s="601"/>
      <c r="AT57" s="601"/>
      <c r="AU57" s="601"/>
      <c r="AV57" s="601"/>
      <c r="AW57" s="601"/>
      <c r="AX57" s="601"/>
      <c r="AY57" s="601"/>
      <c r="AZ57" s="601"/>
      <c r="BA57" s="601"/>
      <c r="BB57" s="601"/>
      <c r="BC57" s="601"/>
      <c r="BD57" s="601"/>
      <c r="BE57" s="601"/>
      <c r="BF57" s="601"/>
      <c r="BG57" s="601"/>
      <c r="BH57" s="601"/>
      <c r="BI57" s="601"/>
      <c r="BJ57" s="601"/>
      <c r="BK57" s="601"/>
      <c r="BL57" s="601"/>
      <c r="BM57" s="601"/>
      <c r="BN57" s="601"/>
      <c r="BO57" s="601"/>
      <c r="BP57" s="601"/>
      <c r="BQ57" s="601"/>
      <c r="BR57" s="601"/>
      <c r="BS57" s="601"/>
      <c r="BT57" s="601"/>
      <c r="BU57" s="601"/>
      <c r="BV57" s="601"/>
      <c r="BW57" s="601"/>
      <c r="BX57" s="601"/>
      <c r="BY57" s="601"/>
      <c r="BZ57" s="601"/>
      <c r="CA57" s="601"/>
      <c r="CB57" s="601"/>
      <c r="CC57" s="601"/>
      <c r="CD57" s="601"/>
      <c r="CE57" s="601"/>
      <c r="CF57" s="601"/>
      <c r="CG57" s="601"/>
      <c r="CH57" s="601"/>
      <c r="CI57" s="601"/>
      <c r="CJ57" s="601"/>
      <c r="CK57" s="601"/>
      <c r="CL57" s="601"/>
      <c r="CM57" s="601"/>
      <c r="CN57" s="601"/>
      <c r="CO57" s="601"/>
      <c r="CP57" s="601"/>
      <c r="CQ57" s="601"/>
      <c r="CR57" s="601"/>
      <c r="CS57" s="601"/>
      <c r="CT57" s="601"/>
      <c r="CU57" s="601"/>
      <c r="CV57" s="601"/>
      <c r="CW57" s="601"/>
      <c r="CX57" s="601"/>
      <c r="CY57" s="601"/>
      <c r="CZ57" s="601"/>
      <c r="DA57" s="601"/>
      <c r="DB57" s="601"/>
      <c r="DC57" s="601"/>
      <c r="DD57" s="601"/>
      <c r="DE57" s="601"/>
      <c r="DF57" s="601"/>
      <c r="DG57" s="601"/>
      <c r="DH57" s="601"/>
      <c r="DI57" s="601"/>
      <c r="DJ57" s="601"/>
      <c r="DK57" s="601"/>
      <c r="DL57" s="601"/>
      <c r="DM57" s="601"/>
      <c r="DN57" s="601"/>
      <c r="DO57" s="601"/>
      <c r="DP57" s="601"/>
      <c r="DQ57" s="601"/>
      <c r="DR57" s="601"/>
      <c r="DS57" s="601"/>
      <c r="DT57" s="601"/>
      <c r="DU57" s="601"/>
      <c r="DV57" s="601"/>
      <c r="DW57" s="601"/>
      <c r="DX57" s="601"/>
      <c r="DY57" s="601"/>
      <c r="DZ57" s="601"/>
      <c r="EA57" s="601"/>
      <c r="EB57" s="601"/>
      <c r="EC57" s="601"/>
      <c r="ED57" s="601"/>
      <c r="EE57" s="601"/>
      <c r="EF57" s="601"/>
      <c r="EG57" s="601"/>
      <c r="EH57" s="601"/>
      <c r="EI57" s="601"/>
      <c r="EJ57" s="601"/>
      <c r="EK57" s="601"/>
      <c r="EL57" s="601"/>
      <c r="EM57" s="601"/>
      <c r="EN57" s="601"/>
      <c r="EO57" s="601"/>
      <c r="EP57" s="601"/>
      <c r="EQ57" s="601"/>
      <c r="ER57" s="601"/>
      <c r="ES57" s="601"/>
      <c r="ET57" s="601"/>
      <c r="EU57" s="601"/>
      <c r="EV57" s="601"/>
      <c r="EW57" s="601"/>
      <c r="EX57" s="601"/>
      <c r="EY57" s="601"/>
      <c r="FA57" s="7"/>
      <c r="GV57" s="7"/>
    </row>
    <row r="58" spans="1:204" ht="27" thickBot="1">
      <c r="B58" s="798" t="s">
        <v>1601</v>
      </c>
      <c r="C58" s="818" t="str">
        <f>Dictionary!$D$247</f>
        <v>Тех. обслуживание оснастки : бюджет на зар. плату</v>
      </c>
      <c r="D58" s="1105"/>
      <c r="E58" s="1185">
        <v>600</v>
      </c>
      <c r="F58" s="1147"/>
      <c r="G58" s="619"/>
      <c r="H58" s="619"/>
      <c r="I58" s="619"/>
      <c r="J58" s="619"/>
      <c r="K58" s="619"/>
      <c r="L58" s="619"/>
      <c r="M58" s="619"/>
      <c r="N58" s="619"/>
      <c r="O58" s="619"/>
      <c r="P58" s="619"/>
      <c r="Q58" s="619"/>
      <c r="R58" s="619"/>
      <c r="S58" s="619"/>
      <c r="T58" s="619"/>
      <c r="U58" s="619"/>
      <c r="V58" s="619"/>
      <c r="W58" s="619"/>
      <c r="X58" s="619"/>
      <c r="Y58" s="619"/>
      <c r="Z58" s="619"/>
      <c r="AA58" s="619"/>
      <c r="AB58" s="619"/>
      <c r="AC58" s="619"/>
      <c r="AD58" s="619"/>
      <c r="AE58" s="619"/>
      <c r="AF58" s="619"/>
      <c r="AG58" s="619"/>
      <c r="AH58" s="619"/>
      <c r="AI58" s="619"/>
      <c r="AJ58" s="619"/>
      <c r="AK58" s="619"/>
      <c r="AL58" s="619"/>
      <c r="AM58" s="619"/>
      <c r="AN58" s="619"/>
      <c r="AO58" s="619"/>
      <c r="AP58" s="619"/>
      <c r="AQ58" s="619"/>
      <c r="AR58" s="619"/>
      <c r="AS58" s="619"/>
      <c r="AT58" s="619"/>
      <c r="AU58" s="619"/>
      <c r="AV58" s="619"/>
      <c r="AW58" s="619"/>
      <c r="AX58" s="619"/>
      <c r="AY58" s="619"/>
      <c r="AZ58" s="619"/>
      <c r="BA58" s="619"/>
      <c r="BB58" s="619"/>
      <c r="BC58" s="619"/>
      <c r="BD58" s="619"/>
      <c r="BE58" s="619"/>
      <c r="BF58" s="619"/>
      <c r="BG58" s="619"/>
      <c r="BH58" s="619"/>
      <c r="BI58" s="619"/>
      <c r="BJ58" s="619"/>
      <c r="BK58" s="619"/>
      <c r="BL58" s="619"/>
      <c r="BM58" s="619"/>
      <c r="BN58" s="619"/>
      <c r="BO58" s="619"/>
      <c r="BP58" s="619"/>
      <c r="BQ58" s="619"/>
      <c r="BR58" s="619"/>
      <c r="BS58" s="619"/>
      <c r="BT58" s="619"/>
      <c r="BU58" s="619"/>
      <c r="BV58" s="619"/>
      <c r="BW58" s="619"/>
      <c r="BX58" s="619"/>
      <c r="BY58" s="619"/>
      <c r="BZ58" s="619"/>
      <c r="CA58" s="619"/>
      <c r="CB58" s="619"/>
      <c r="CC58" s="619"/>
      <c r="CD58" s="619"/>
      <c r="CE58" s="619"/>
      <c r="CF58" s="619"/>
      <c r="CG58" s="619"/>
      <c r="CH58" s="619"/>
      <c r="CI58" s="619"/>
      <c r="CJ58" s="619"/>
      <c r="CK58" s="619"/>
      <c r="CL58" s="619"/>
      <c r="CM58" s="619"/>
      <c r="CN58" s="619"/>
      <c r="CO58" s="619"/>
      <c r="CP58" s="619"/>
      <c r="CQ58" s="619"/>
      <c r="CR58" s="619"/>
      <c r="CS58" s="619"/>
      <c r="CT58" s="619"/>
      <c r="CU58" s="619"/>
      <c r="CV58" s="619"/>
      <c r="CW58" s="619"/>
      <c r="CX58" s="619"/>
      <c r="CY58" s="619"/>
      <c r="CZ58" s="619"/>
      <c r="DA58" s="619"/>
      <c r="DB58" s="619"/>
      <c r="DC58" s="619"/>
      <c r="DD58" s="619"/>
      <c r="DE58" s="619"/>
      <c r="DF58" s="619"/>
      <c r="DG58" s="619"/>
      <c r="DH58" s="619"/>
      <c r="DI58" s="619"/>
      <c r="DJ58" s="619"/>
      <c r="DK58" s="619"/>
      <c r="DL58" s="619"/>
      <c r="DM58" s="619"/>
      <c r="DN58" s="619"/>
      <c r="DO58" s="619"/>
      <c r="DP58" s="619"/>
      <c r="DQ58" s="619"/>
      <c r="DR58" s="619"/>
      <c r="DS58" s="619"/>
      <c r="DT58" s="619"/>
      <c r="DU58" s="619"/>
      <c r="DV58" s="619"/>
      <c r="DW58" s="619"/>
      <c r="DX58" s="619"/>
      <c r="DY58" s="619"/>
      <c r="DZ58" s="619"/>
      <c r="EA58" s="619"/>
      <c r="EB58" s="619"/>
      <c r="EC58" s="619"/>
      <c r="ED58" s="619"/>
      <c r="EE58" s="619"/>
      <c r="EF58" s="619"/>
      <c r="EG58" s="619"/>
      <c r="EH58" s="619"/>
      <c r="EI58" s="619"/>
      <c r="EJ58" s="619"/>
      <c r="EK58" s="619"/>
      <c r="EL58" s="619"/>
      <c r="EM58" s="619"/>
      <c r="EN58" s="619"/>
      <c r="EO58" s="619"/>
      <c r="EP58" s="619"/>
      <c r="EQ58" s="619"/>
      <c r="ER58" s="619"/>
      <c r="ES58" s="619"/>
      <c r="ET58" s="619"/>
      <c r="EU58" s="619"/>
      <c r="EV58" s="619"/>
      <c r="EW58" s="619"/>
      <c r="EX58" s="619"/>
      <c r="EY58" s="619"/>
      <c r="GV58" s="7"/>
    </row>
    <row r="59" spans="1:204" ht="12.75" customHeight="1" thickBot="1">
      <c r="D59" s="782"/>
      <c r="E59" s="1186"/>
      <c r="K59" s="391"/>
      <c r="BV59" s="109"/>
      <c r="BW59" s="109"/>
      <c r="BX59" s="109"/>
      <c r="BY59" s="109"/>
      <c r="BZ59" s="109"/>
      <c r="CA59" s="109"/>
      <c r="CB59" s="109"/>
      <c r="CC59" s="109"/>
      <c r="CD59" s="109"/>
      <c r="CE59" s="109"/>
      <c r="CF59" s="109"/>
      <c r="CG59" s="109"/>
      <c r="CH59" s="109"/>
      <c r="CI59" s="109"/>
      <c r="CJ59" s="109"/>
      <c r="CK59" s="109"/>
      <c r="CL59" s="109"/>
      <c r="CM59" s="109"/>
      <c r="CN59" s="109"/>
      <c r="CO59" s="109"/>
      <c r="CP59" s="109"/>
      <c r="CQ59" s="109"/>
      <c r="CR59" s="109"/>
      <c r="CS59" s="109"/>
      <c r="CT59" s="109"/>
      <c r="CU59" s="109"/>
      <c r="CV59" s="109"/>
      <c r="CW59" s="109"/>
      <c r="CX59" s="109"/>
      <c r="CY59" s="109"/>
      <c r="CZ59" s="109"/>
      <c r="DA59" s="109"/>
      <c r="DB59" s="109"/>
      <c r="DC59" s="109"/>
      <c r="DD59" s="109"/>
      <c r="DE59" s="109"/>
      <c r="DF59" s="109"/>
      <c r="DG59" s="109"/>
      <c r="DH59" s="109"/>
      <c r="DI59" s="109"/>
      <c r="DJ59" s="109"/>
      <c r="DK59" s="109"/>
      <c r="DL59" s="109"/>
      <c r="DM59" s="109"/>
      <c r="DN59" s="109"/>
      <c r="DO59" s="109"/>
      <c r="DP59" s="109"/>
      <c r="DQ59" s="109"/>
      <c r="DR59" s="109"/>
      <c r="DS59" s="109"/>
      <c r="DT59" s="109"/>
      <c r="DU59" s="109"/>
      <c r="DV59" s="109"/>
      <c r="DW59" s="109"/>
      <c r="DX59" s="109"/>
      <c r="DY59" s="109"/>
      <c r="DZ59" s="109"/>
      <c r="EA59" s="109"/>
      <c r="EB59" s="109"/>
      <c r="EC59" s="109"/>
      <c r="ED59" s="109"/>
      <c r="EE59" s="109"/>
      <c r="EF59" s="109"/>
      <c r="EG59" s="109"/>
      <c r="EH59" s="109"/>
      <c r="EI59" s="109"/>
      <c r="EJ59" s="109"/>
      <c r="EK59" s="109"/>
      <c r="EL59" s="109"/>
      <c r="EM59" s="109"/>
      <c r="EN59" s="109"/>
      <c r="EO59" s="109"/>
      <c r="EP59" s="109"/>
      <c r="EQ59" s="109"/>
      <c r="ER59" s="109"/>
      <c r="ES59" s="109"/>
      <c r="ET59" s="109"/>
      <c r="EU59" s="109"/>
      <c r="EV59" s="109"/>
      <c r="EW59" s="109"/>
      <c r="EX59" s="109"/>
      <c r="EY59" s="109"/>
      <c r="GV59" s="7"/>
    </row>
    <row r="60" spans="1:204" s="386" customFormat="1" ht="13.8" thickBot="1">
      <c r="A60" s="2"/>
      <c r="B60" s="788"/>
      <c r="C60" s="789" t="str">
        <f>CONCATENATE(Dictionary!$D$248," ",Dictionary!$D$249," ",Dictionary!$D$156)</f>
        <v>Себестоимость производства на деталь (в основной валюте Сметы)</v>
      </c>
      <c r="D60" s="1106"/>
      <c r="E60" s="1166"/>
      <c r="F60" s="557"/>
      <c r="G60" s="557"/>
      <c r="H60" s="557"/>
      <c r="I60" s="557"/>
      <c r="J60" s="557"/>
      <c r="K60" s="557"/>
      <c r="L60" s="557"/>
      <c r="M60" s="557"/>
      <c r="N60" s="557"/>
      <c r="O60" s="557"/>
      <c r="P60" s="557"/>
      <c r="Q60" s="557"/>
      <c r="R60" s="557"/>
      <c r="S60" s="557"/>
      <c r="T60" s="557"/>
      <c r="U60" s="557"/>
      <c r="V60" s="557"/>
      <c r="W60" s="557"/>
      <c r="X60" s="557"/>
      <c r="Y60" s="557"/>
      <c r="Z60" s="557"/>
      <c r="AA60" s="557"/>
      <c r="AB60" s="557"/>
      <c r="AC60" s="557"/>
      <c r="AD60" s="557"/>
      <c r="AE60" s="557"/>
      <c r="AF60" s="557"/>
      <c r="AG60" s="557"/>
      <c r="AH60" s="557"/>
      <c r="AI60" s="557"/>
      <c r="AJ60" s="557"/>
      <c r="AK60" s="557"/>
      <c r="AL60" s="557"/>
      <c r="AM60" s="557"/>
      <c r="AN60" s="557"/>
      <c r="AO60" s="557"/>
      <c r="AP60" s="557"/>
      <c r="AQ60" s="557"/>
      <c r="AR60" s="557"/>
      <c r="AS60" s="557"/>
      <c r="AT60" s="557"/>
      <c r="AU60" s="557"/>
      <c r="AV60" s="557"/>
      <c r="AW60" s="557"/>
      <c r="AX60" s="557"/>
      <c r="AY60" s="557"/>
      <c r="AZ60" s="557"/>
      <c r="BA60" s="557"/>
      <c r="BB60" s="557"/>
      <c r="BC60" s="557"/>
      <c r="BD60" s="557"/>
      <c r="BE60" s="557"/>
      <c r="BF60" s="557"/>
      <c r="BG60" s="557"/>
      <c r="BH60" s="557"/>
      <c r="BI60" s="557"/>
      <c r="BJ60" s="557"/>
      <c r="BK60" s="557"/>
      <c r="BL60" s="557"/>
      <c r="BM60" s="557"/>
      <c r="BN60" s="557"/>
      <c r="BO60" s="557"/>
      <c r="BP60" s="557"/>
      <c r="BQ60" s="557"/>
      <c r="BR60" s="557"/>
      <c r="BS60" s="557"/>
      <c r="BT60" s="557"/>
      <c r="BU60" s="557"/>
      <c r="BV60" s="557"/>
      <c r="BW60" s="557"/>
      <c r="BX60" s="557"/>
      <c r="BY60" s="557"/>
      <c r="BZ60" s="557"/>
      <c r="CA60" s="557"/>
      <c r="CB60" s="557"/>
      <c r="CC60" s="557"/>
      <c r="CD60" s="557"/>
      <c r="CE60" s="557"/>
      <c r="CF60" s="557"/>
      <c r="CG60" s="557"/>
      <c r="CH60" s="557"/>
      <c r="CI60" s="557"/>
      <c r="CJ60" s="557"/>
      <c r="CK60" s="557"/>
      <c r="CL60" s="557"/>
      <c r="CM60" s="557"/>
      <c r="CN60" s="557"/>
      <c r="CO60" s="557"/>
      <c r="CP60" s="557"/>
      <c r="CQ60" s="557"/>
      <c r="CR60" s="557"/>
      <c r="CS60" s="557"/>
      <c r="CT60" s="557"/>
      <c r="CU60" s="557"/>
      <c r="CV60" s="557"/>
      <c r="CW60" s="557"/>
      <c r="CX60" s="557"/>
      <c r="CY60" s="557"/>
      <c r="CZ60" s="557"/>
      <c r="DA60" s="557"/>
      <c r="DB60" s="557"/>
      <c r="DC60" s="557"/>
      <c r="DD60" s="557"/>
      <c r="DE60" s="557"/>
      <c r="DF60" s="557"/>
      <c r="DG60" s="557"/>
      <c r="DH60" s="557"/>
      <c r="DI60" s="557"/>
      <c r="DJ60" s="557"/>
      <c r="DK60" s="557"/>
      <c r="DL60" s="557"/>
      <c r="DM60" s="557"/>
      <c r="DN60" s="557"/>
      <c r="DO60" s="557"/>
      <c r="DP60" s="557"/>
      <c r="DQ60" s="557"/>
      <c r="DR60" s="557"/>
      <c r="DS60" s="557"/>
      <c r="DT60" s="557"/>
      <c r="DU60" s="557"/>
      <c r="DV60" s="557"/>
      <c r="DW60" s="557"/>
      <c r="DX60" s="557"/>
      <c r="DY60" s="557"/>
      <c r="DZ60" s="557"/>
      <c r="EA60" s="557"/>
      <c r="EB60" s="557"/>
      <c r="EC60" s="557"/>
      <c r="ED60" s="557"/>
      <c r="EE60" s="557"/>
      <c r="EF60" s="557"/>
      <c r="EG60" s="557"/>
      <c r="EH60" s="557"/>
      <c r="EI60" s="557"/>
      <c r="EJ60" s="557"/>
      <c r="EK60" s="557"/>
      <c r="EL60" s="557"/>
      <c r="EM60" s="557"/>
      <c r="EN60" s="557"/>
      <c r="EO60" s="557"/>
      <c r="EP60" s="557"/>
      <c r="EQ60" s="557"/>
      <c r="ER60" s="557"/>
      <c r="ES60" s="557"/>
      <c r="ET60" s="557"/>
      <c r="EU60" s="557"/>
      <c r="EV60" s="557"/>
      <c r="EW60" s="557"/>
      <c r="EX60" s="557"/>
      <c r="EY60" s="557"/>
      <c r="EZ60" s="483"/>
      <c r="FA60" s="2"/>
      <c r="FB60" s="2"/>
      <c r="FC60" s="2"/>
      <c r="FD60" s="2"/>
      <c r="GV60" s="388"/>
    </row>
    <row r="61" spans="1:204" s="386" customFormat="1">
      <c r="A61" s="2"/>
      <c r="B61" s="803" t="s">
        <v>4984</v>
      </c>
      <c r="C61" s="804" t="str">
        <f>Dictionary!$D$250</f>
        <v>Прямые трудовые затраты</v>
      </c>
      <c r="D61" s="1117">
        <f t="shared" ref="D61:D69" si="115">SUMPRODUCT(F61:EY61,$F$5:$EY$5)</f>
        <v>0</v>
      </c>
      <c r="E61" s="1194">
        <f>IF(E33=0,0,IF(E22&gt;0,E49*(1+E22)*E21/E33,E49*E21/E33))</f>
        <v>7.1482683982683995E-2</v>
      </c>
      <c r="F61" s="820">
        <f t="shared" ref="F61:BQ61" si="116">IF(F33=0,0,IF(F22&gt;0,F49*(1+F22)*F21/F33,F49*F21/F33))</f>
        <v>0</v>
      </c>
      <c r="G61" s="821">
        <f t="shared" si="116"/>
        <v>0</v>
      </c>
      <c r="H61" s="821">
        <f t="shared" si="116"/>
        <v>0</v>
      </c>
      <c r="I61" s="821">
        <f t="shared" si="116"/>
        <v>0</v>
      </c>
      <c r="J61" s="821">
        <f t="shared" si="116"/>
        <v>0</v>
      </c>
      <c r="K61" s="821">
        <f t="shared" si="116"/>
        <v>0</v>
      </c>
      <c r="L61" s="821">
        <f t="shared" si="116"/>
        <v>0</v>
      </c>
      <c r="M61" s="821">
        <f t="shared" si="116"/>
        <v>0</v>
      </c>
      <c r="N61" s="821">
        <f t="shared" si="116"/>
        <v>0</v>
      </c>
      <c r="O61" s="821">
        <f t="shared" si="116"/>
        <v>0</v>
      </c>
      <c r="P61" s="821">
        <f t="shared" si="116"/>
        <v>0</v>
      </c>
      <c r="Q61" s="821">
        <f t="shared" si="116"/>
        <v>0</v>
      </c>
      <c r="R61" s="821">
        <f t="shared" si="116"/>
        <v>0</v>
      </c>
      <c r="S61" s="821">
        <f t="shared" si="116"/>
        <v>0</v>
      </c>
      <c r="T61" s="821">
        <f t="shared" si="116"/>
        <v>0</v>
      </c>
      <c r="U61" s="821">
        <f t="shared" si="116"/>
        <v>0</v>
      </c>
      <c r="V61" s="821">
        <f t="shared" si="116"/>
        <v>0</v>
      </c>
      <c r="W61" s="821">
        <f t="shared" si="116"/>
        <v>0</v>
      </c>
      <c r="X61" s="821">
        <f t="shared" si="116"/>
        <v>0</v>
      </c>
      <c r="Y61" s="821">
        <f t="shared" si="116"/>
        <v>0</v>
      </c>
      <c r="Z61" s="821">
        <f t="shared" si="116"/>
        <v>0</v>
      </c>
      <c r="AA61" s="821">
        <f t="shared" si="116"/>
        <v>0</v>
      </c>
      <c r="AB61" s="821">
        <f t="shared" si="116"/>
        <v>0</v>
      </c>
      <c r="AC61" s="821">
        <f t="shared" si="116"/>
        <v>0</v>
      </c>
      <c r="AD61" s="821">
        <f t="shared" si="116"/>
        <v>0</v>
      </c>
      <c r="AE61" s="821">
        <f t="shared" si="116"/>
        <v>0</v>
      </c>
      <c r="AF61" s="821">
        <f t="shared" si="116"/>
        <v>0</v>
      </c>
      <c r="AG61" s="821">
        <f t="shared" si="116"/>
        <v>0</v>
      </c>
      <c r="AH61" s="821">
        <f t="shared" si="116"/>
        <v>0</v>
      </c>
      <c r="AI61" s="821">
        <f t="shared" si="116"/>
        <v>0</v>
      </c>
      <c r="AJ61" s="821">
        <f t="shared" si="116"/>
        <v>0</v>
      </c>
      <c r="AK61" s="821">
        <f t="shared" si="116"/>
        <v>0</v>
      </c>
      <c r="AL61" s="821">
        <f t="shared" si="116"/>
        <v>0</v>
      </c>
      <c r="AM61" s="821">
        <f t="shared" si="116"/>
        <v>0</v>
      </c>
      <c r="AN61" s="821">
        <f t="shared" si="116"/>
        <v>0</v>
      </c>
      <c r="AO61" s="821">
        <f t="shared" si="116"/>
        <v>0</v>
      </c>
      <c r="AP61" s="821">
        <f t="shared" si="116"/>
        <v>0</v>
      </c>
      <c r="AQ61" s="821">
        <f t="shared" si="116"/>
        <v>0</v>
      </c>
      <c r="AR61" s="821">
        <f t="shared" si="116"/>
        <v>0</v>
      </c>
      <c r="AS61" s="821">
        <f t="shared" si="116"/>
        <v>0</v>
      </c>
      <c r="AT61" s="821">
        <f t="shared" si="116"/>
        <v>0</v>
      </c>
      <c r="AU61" s="821">
        <f t="shared" si="116"/>
        <v>0</v>
      </c>
      <c r="AV61" s="821">
        <f t="shared" si="116"/>
        <v>0</v>
      </c>
      <c r="AW61" s="821">
        <f t="shared" si="116"/>
        <v>0</v>
      </c>
      <c r="AX61" s="821">
        <f t="shared" si="116"/>
        <v>0</v>
      </c>
      <c r="AY61" s="821">
        <f t="shared" si="116"/>
        <v>0</v>
      </c>
      <c r="AZ61" s="821">
        <f t="shared" si="116"/>
        <v>0</v>
      </c>
      <c r="BA61" s="821">
        <f t="shared" si="116"/>
        <v>0</v>
      </c>
      <c r="BB61" s="821">
        <f t="shared" si="116"/>
        <v>0</v>
      </c>
      <c r="BC61" s="821">
        <f t="shared" si="116"/>
        <v>0</v>
      </c>
      <c r="BD61" s="821">
        <f t="shared" si="116"/>
        <v>0</v>
      </c>
      <c r="BE61" s="821">
        <f t="shared" si="116"/>
        <v>0</v>
      </c>
      <c r="BF61" s="821">
        <f t="shared" si="116"/>
        <v>0</v>
      </c>
      <c r="BG61" s="821">
        <f t="shared" si="116"/>
        <v>0</v>
      </c>
      <c r="BH61" s="821">
        <f t="shared" si="116"/>
        <v>0</v>
      </c>
      <c r="BI61" s="821">
        <f t="shared" si="116"/>
        <v>0</v>
      </c>
      <c r="BJ61" s="821">
        <f t="shared" si="116"/>
        <v>0</v>
      </c>
      <c r="BK61" s="821">
        <f t="shared" si="116"/>
        <v>0</v>
      </c>
      <c r="BL61" s="821">
        <f t="shared" si="116"/>
        <v>0</v>
      </c>
      <c r="BM61" s="821">
        <f t="shared" si="116"/>
        <v>0</v>
      </c>
      <c r="BN61" s="821">
        <f t="shared" si="116"/>
        <v>0</v>
      </c>
      <c r="BO61" s="821">
        <f t="shared" si="116"/>
        <v>0</v>
      </c>
      <c r="BP61" s="821">
        <f t="shared" si="116"/>
        <v>0</v>
      </c>
      <c r="BQ61" s="821">
        <f t="shared" si="116"/>
        <v>0</v>
      </c>
      <c r="BR61" s="821">
        <f t="shared" ref="BR61:BV61" si="117">IF(BR33=0,0,IF(BR22&gt;0,BR49*(1+BR22)*BR21/BR33,BR49*BR21/BR33))</f>
        <v>0</v>
      </c>
      <c r="BS61" s="821">
        <f t="shared" si="117"/>
        <v>0</v>
      </c>
      <c r="BT61" s="821">
        <f t="shared" si="117"/>
        <v>0</v>
      </c>
      <c r="BU61" s="821">
        <f t="shared" si="117"/>
        <v>0</v>
      </c>
      <c r="BV61" s="821">
        <f t="shared" si="117"/>
        <v>0</v>
      </c>
      <c r="BW61" s="821">
        <f t="shared" ref="BW61:EH61" si="118">IF(BW33=0,0,IF(BW22&gt;0,BW49*(1+BW22)*BW21/BW33,BW49*BW21/BW33))</f>
        <v>0</v>
      </c>
      <c r="BX61" s="821">
        <f t="shared" si="118"/>
        <v>0</v>
      </c>
      <c r="BY61" s="821">
        <f t="shared" si="118"/>
        <v>0</v>
      </c>
      <c r="BZ61" s="821">
        <f t="shared" si="118"/>
        <v>0</v>
      </c>
      <c r="CA61" s="821">
        <f t="shared" si="118"/>
        <v>0</v>
      </c>
      <c r="CB61" s="821">
        <f t="shared" si="118"/>
        <v>0</v>
      </c>
      <c r="CC61" s="821">
        <f t="shared" si="118"/>
        <v>0</v>
      </c>
      <c r="CD61" s="821">
        <f t="shared" si="118"/>
        <v>0</v>
      </c>
      <c r="CE61" s="821">
        <f t="shared" si="118"/>
        <v>0</v>
      </c>
      <c r="CF61" s="821">
        <f t="shared" si="118"/>
        <v>0</v>
      </c>
      <c r="CG61" s="821">
        <f t="shared" si="118"/>
        <v>0</v>
      </c>
      <c r="CH61" s="821">
        <f t="shared" si="118"/>
        <v>0</v>
      </c>
      <c r="CI61" s="821">
        <f t="shared" si="118"/>
        <v>0</v>
      </c>
      <c r="CJ61" s="821">
        <f t="shared" si="118"/>
        <v>0</v>
      </c>
      <c r="CK61" s="821">
        <f t="shared" si="118"/>
        <v>0</v>
      </c>
      <c r="CL61" s="821">
        <f t="shared" si="118"/>
        <v>0</v>
      </c>
      <c r="CM61" s="821">
        <f t="shared" si="118"/>
        <v>0</v>
      </c>
      <c r="CN61" s="821">
        <f t="shared" si="118"/>
        <v>0</v>
      </c>
      <c r="CO61" s="821">
        <f t="shared" si="118"/>
        <v>0</v>
      </c>
      <c r="CP61" s="821">
        <f t="shared" si="118"/>
        <v>0</v>
      </c>
      <c r="CQ61" s="821">
        <f t="shared" si="118"/>
        <v>0</v>
      </c>
      <c r="CR61" s="821">
        <f t="shared" si="118"/>
        <v>0</v>
      </c>
      <c r="CS61" s="821">
        <f t="shared" si="118"/>
        <v>0</v>
      </c>
      <c r="CT61" s="821">
        <f t="shared" si="118"/>
        <v>0</v>
      </c>
      <c r="CU61" s="821">
        <f t="shared" si="118"/>
        <v>0</v>
      </c>
      <c r="CV61" s="821">
        <f t="shared" si="118"/>
        <v>0</v>
      </c>
      <c r="CW61" s="821">
        <f t="shared" si="118"/>
        <v>0</v>
      </c>
      <c r="CX61" s="821">
        <f t="shared" si="118"/>
        <v>0</v>
      </c>
      <c r="CY61" s="821">
        <f t="shared" si="118"/>
        <v>0</v>
      </c>
      <c r="CZ61" s="821">
        <f t="shared" si="118"/>
        <v>0</v>
      </c>
      <c r="DA61" s="821">
        <f t="shared" si="118"/>
        <v>0</v>
      </c>
      <c r="DB61" s="821">
        <f t="shared" si="118"/>
        <v>0</v>
      </c>
      <c r="DC61" s="821">
        <f t="shared" si="118"/>
        <v>0</v>
      </c>
      <c r="DD61" s="821">
        <f t="shared" si="118"/>
        <v>0</v>
      </c>
      <c r="DE61" s="821">
        <f t="shared" si="118"/>
        <v>0</v>
      </c>
      <c r="DF61" s="821">
        <f t="shared" si="118"/>
        <v>0</v>
      </c>
      <c r="DG61" s="821">
        <f t="shared" si="118"/>
        <v>0</v>
      </c>
      <c r="DH61" s="821">
        <f t="shared" si="118"/>
        <v>0</v>
      </c>
      <c r="DI61" s="821">
        <f t="shared" si="118"/>
        <v>0</v>
      </c>
      <c r="DJ61" s="821">
        <f t="shared" si="118"/>
        <v>0</v>
      </c>
      <c r="DK61" s="821">
        <f t="shared" si="118"/>
        <v>0</v>
      </c>
      <c r="DL61" s="821">
        <f t="shared" si="118"/>
        <v>0</v>
      </c>
      <c r="DM61" s="821">
        <f t="shared" si="118"/>
        <v>0</v>
      </c>
      <c r="DN61" s="821">
        <f t="shared" si="118"/>
        <v>0</v>
      </c>
      <c r="DO61" s="821">
        <f t="shared" si="118"/>
        <v>0</v>
      </c>
      <c r="DP61" s="821">
        <f t="shared" si="118"/>
        <v>0</v>
      </c>
      <c r="DQ61" s="821">
        <f t="shared" si="118"/>
        <v>0</v>
      </c>
      <c r="DR61" s="821">
        <f t="shared" si="118"/>
        <v>0</v>
      </c>
      <c r="DS61" s="821">
        <f t="shared" si="118"/>
        <v>0</v>
      </c>
      <c r="DT61" s="821">
        <f t="shared" si="118"/>
        <v>0</v>
      </c>
      <c r="DU61" s="821">
        <f t="shared" si="118"/>
        <v>0</v>
      </c>
      <c r="DV61" s="821">
        <f t="shared" si="118"/>
        <v>0</v>
      </c>
      <c r="DW61" s="821">
        <f t="shared" si="118"/>
        <v>0</v>
      </c>
      <c r="DX61" s="821">
        <f t="shared" si="118"/>
        <v>0</v>
      </c>
      <c r="DY61" s="821">
        <f t="shared" si="118"/>
        <v>0</v>
      </c>
      <c r="DZ61" s="821">
        <f t="shared" si="118"/>
        <v>0</v>
      </c>
      <c r="EA61" s="821">
        <f t="shared" si="118"/>
        <v>0</v>
      </c>
      <c r="EB61" s="821">
        <f t="shared" si="118"/>
        <v>0</v>
      </c>
      <c r="EC61" s="821">
        <f t="shared" si="118"/>
        <v>0</v>
      </c>
      <c r="ED61" s="821">
        <f t="shared" si="118"/>
        <v>0</v>
      </c>
      <c r="EE61" s="821">
        <f t="shared" si="118"/>
        <v>0</v>
      </c>
      <c r="EF61" s="821">
        <f t="shared" si="118"/>
        <v>0</v>
      </c>
      <c r="EG61" s="821">
        <f t="shared" si="118"/>
        <v>0</v>
      </c>
      <c r="EH61" s="821">
        <f t="shared" si="118"/>
        <v>0</v>
      </c>
      <c r="EI61" s="821">
        <f t="shared" ref="EI61:EY61" si="119">IF(EI33=0,0,IF(EI22&gt;0,EI49*(1+EI22)*EI21/EI33,EI49*EI21/EI33))</f>
        <v>0</v>
      </c>
      <c r="EJ61" s="821">
        <f t="shared" si="119"/>
        <v>0</v>
      </c>
      <c r="EK61" s="821">
        <f t="shared" si="119"/>
        <v>0</v>
      </c>
      <c r="EL61" s="821">
        <f t="shared" si="119"/>
        <v>0</v>
      </c>
      <c r="EM61" s="821">
        <f t="shared" si="119"/>
        <v>0</v>
      </c>
      <c r="EN61" s="821">
        <f t="shared" si="119"/>
        <v>0</v>
      </c>
      <c r="EO61" s="821">
        <f t="shared" si="119"/>
        <v>0</v>
      </c>
      <c r="EP61" s="821">
        <f t="shared" si="119"/>
        <v>0</v>
      </c>
      <c r="EQ61" s="821">
        <f t="shared" si="119"/>
        <v>0</v>
      </c>
      <c r="ER61" s="821">
        <f t="shared" si="119"/>
        <v>0</v>
      </c>
      <c r="ES61" s="821">
        <f t="shared" si="119"/>
        <v>0</v>
      </c>
      <c r="ET61" s="821">
        <f t="shared" si="119"/>
        <v>0</v>
      </c>
      <c r="EU61" s="821">
        <f t="shared" si="119"/>
        <v>0</v>
      </c>
      <c r="EV61" s="821">
        <f t="shared" si="119"/>
        <v>0</v>
      </c>
      <c r="EW61" s="821">
        <f t="shared" si="119"/>
        <v>0</v>
      </c>
      <c r="EX61" s="821">
        <f t="shared" si="119"/>
        <v>0</v>
      </c>
      <c r="EY61" s="821">
        <f t="shared" si="119"/>
        <v>0</v>
      </c>
      <c r="EZ61" s="483"/>
      <c r="FA61" s="2"/>
      <c r="FB61" s="2"/>
      <c r="FC61" s="2"/>
      <c r="FD61" s="2"/>
      <c r="GV61" s="388"/>
    </row>
    <row r="62" spans="1:204" s="386" customFormat="1">
      <c r="A62" s="2"/>
      <c r="B62" s="790" t="s">
        <v>3250</v>
      </c>
      <c r="C62" s="791" t="str">
        <f>Dictionary!$D$251</f>
        <v>Амортизация</v>
      </c>
      <c r="D62" s="1117">
        <f t="shared" si="115"/>
        <v>0</v>
      </c>
      <c r="E62" s="1187">
        <f>IF(E10="SP",E14/E11,E14/((E20)*E39*E42*E33))</f>
        <v>1.223052597163995E-2</v>
      </c>
      <c r="F62" s="823">
        <f t="shared" ref="F62:AK62" si="120">IF(F15="",0,IF(F14=0,0,IF(F10="SP",F14/F11,F14/((F20)*F39*F42*F33))/VLOOKUP(F15,devise,5,FALSE)))</f>
        <v>0</v>
      </c>
      <c r="G62" s="822">
        <f t="shared" si="120"/>
        <v>0</v>
      </c>
      <c r="H62" s="822">
        <f t="shared" si="120"/>
        <v>0</v>
      </c>
      <c r="I62" s="822">
        <f t="shared" si="120"/>
        <v>0</v>
      </c>
      <c r="J62" s="822">
        <f t="shared" si="120"/>
        <v>0</v>
      </c>
      <c r="K62" s="822">
        <f t="shared" si="120"/>
        <v>0</v>
      </c>
      <c r="L62" s="822">
        <f t="shared" si="120"/>
        <v>0</v>
      </c>
      <c r="M62" s="822">
        <f t="shared" si="120"/>
        <v>0</v>
      </c>
      <c r="N62" s="822">
        <f t="shared" si="120"/>
        <v>0</v>
      </c>
      <c r="O62" s="822">
        <f t="shared" si="120"/>
        <v>0</v>
      </c>
      <c r="P62" s="822">
        <f t="shared" si="120"/>
        <v>0</v>
      </c>
      <c r="Q62" s="822">
        <f t="shared" si="120"/>
        <v>0</v>
      </c>
      <c r="R62" s="822">
        <f t="shared" si="120"/>
        <v>0</v>
      </c>
      <c r="S62" s="822">
        <f t="shared" si="120"/>
        <v>0</v>
      </c>
      <c r="T62" s="822">
        <f t="shared" si="120"/>
        <v>0</v>
      </c>
      <c r="U62" s="822">
        <f t="shared" si="120"/>
        <v>0</v>
      </c>
      <c r="V62" s="822">
        <f t="shared" si="120"/>
        <v>0</v>
      </c>
      <c r="W62" s="822">
        <f t="shared" si="120"/>
        <v>0</v>
      </c>
      <c r="X62" s="822">
        <f t="shared" si="120"/>
        <v>0</v>
      </c>
      <c r="Y62" s="822">
        <f t="shared" si="120"/>
        <v>0</v>
      </c>
      <c r="Z62" s="822">
        <f t="shared" si="120"/>
        <v>0</v>
      </c>
      <c r="AA62" s="822">
        <f t="shared" si="120"/>
        <v>0</v>
      </c>
      <c r="AB62" s="822">
        <f t="shared" si="120"/>
        <v>0</v>
      </c>
      <c r="AC62" s="822">
        <f t="shared" si="120"/>
        <v>0</v>
      </c>
      <c r="AD62" s="822">
        <f t="shared" si="120"/>
        <v>0</v>
      </c>
      <c r="AE62" s="822">
        <f t="shared" si="120"/>
        <v>0</v>
      </c>
      <c r="AF62" s="822">
        <f t="shared" si="120"/>
        <v>0</v>
      </c>
      <c r="AG62" s="822">
        <f t="shared" si="120"/>
        <v>0</v>
      </c>
      <c r="AH62" s="822">
        <f t="shared" si="120"/>
        <v>0</v>
      </c>
      <c r="AI62" s="822">
        <f t="shared" si="120"/>
        <v>0</v>
      </c>
      <c r="AJ62" s="822">
        <f t="shared" si="120"/>
        <v>0</v>
      </c>
      <c r="AK62" s="822">
        <f t="shared" si="120"/>
        <v>0</v>
      </c>
      <c r="AL62" s="822">
        <f t="shared" ref="AL62:BQ62" si="121">IF(AL15="",0,IF(AL14=0,0,IF(AL10="SP",AL14/AL11,AL14/((AL20)*AL39*AL42*AL33))/VLOOKUP(AL15,devise,5,FALSE)))</f>
        <v>0</v>
      </c>
      <c r="AM62" s="822">
        <f t="shared" si="121"/>
        <v>0</v>
      </c>
      <c r="AN62" s="822">
        <f t="shared" si="121"/>
        <v>0</v>
      </c>
      <c r="AO62" s="822">
        <f t="shared" si="121"/>
        <v>0</v>
      </c>
      <c r="AP62" s="822">
        <f t="shared" si="121"/>
        <v>0</v>
      </c>
      <c r="AQ62" s="822">
        <f t="shared" si="121"/>
        <v>0</v>
      </c>
      <c r="AR62" s="822">
        <f t="shared" si="121"/>
        <v>0</v>
      </c>
      <c r="AS62" s="822">
        <f t="shared" si="121"/>
        <v>0</v>
      </c>
      <c r="AT62" s="822">
        <f t="shared" si="121"/>
        <v>0</v>
      </c>
      <c r="AU62" s="822">
        <f t="shared" si="121"/>
        <v>0</v>
      </c>
      <c r="AV62" s="822">
        <f t="shared" si="121"/>
        <v>0</v>
      </c>
      <c r="AW62" s="822">
        <f t="shared" si="121"/>
        <v>0</v>
      </c>
      <c r="AX62" s="822">
        <f t="shared" si="121"/>
        <v>0</v>
      </c>
      <c r="AY62" s="822">
        <f t="shared" si="121"/>
        <v>0</v>
      </c>
      <c r="AZ62" s="822">
        <f t="shared" si="121"/>
        <v>0</v>
      </c>
      <c r="BA62" s="822">
        <f t="shared" si="121"/>
        <v>0</v>
      </c>
      <c r="BB62" s="822">
        <f t="shared" si="121"/>
        <v>0</v>
      </c>
      <c r="BC62" s="822">
        <f t="shared" si="121"/>
        <v>0</v>
      </c>
      <c r="BD62" s="822">
        <f t="shared" si="121"/>
        <v>0</v>
      </c>
      <c r="BE62" s="822">
        <f t="shared" si="121"/>
        <v>0</v>
      </c>
      <c r="BF62" s="822">
        <f t="shared" si="121"/>
        <v>0</v>
      </c>
      <c r="BG62" s="822">
        <f t="shared" si="121"/>
        <v>0</v>
      </c>
      <c r="BH62" s="822">
        <f t="shared" si="121"/>
        <v>0</v>
      </c>
      <c r="BI62" s="822">
        <f t="shared" si="121"/>
        <v>0</v>
      </c>
      <c r="BJ62" s="822">
        <f t="shared" si="121"/>
        <v>0</v>
      </c>
      <c r="BK62" s="822">
        <f t="shared" si="121"/>
        <v>0</v>
      </c>
      <c r="BL62" s="822">
        <f t="shared" si="121"/>
        <v>0</v>
      </c>
      <c r="BM62" s="822">
        <f t="shared" si="121"/>
        <v>0</v>
      </c>
      <c r="BN62" s="822">
        <f t="shared" si="121"/>
        <v>0</v>
      </c>
      <c r="BO62" s="822">
        <f t="shared" si="121"/>
        <v>0</v>
      </c>
      <c r="BP62" s="822">
        <f t="shared" si="121"/>
        <v>0</v>
      </c>
      <c r="BQ62" s="822">
        <f t="shared" si="121"/>
        <v>0</v>
      </c>
      <c r="BR62" s="822">
        <f t="shared" ref="BR62:BV62" si="122">IF(BR15="",0,IF(BR14=0,0,IF(BR10="SP",BR14/BR11,BR14/((BR20)*BR39*BR42*BR33))/VLOOKUP(BR15,devise,5,FALSE)))</f>
        <v>0</v>
      </c>
      <c r="BS62" s="822">
        <f t="shared" si="122"/>
        <v>0</v>
      </c>
      <c r="BT62" s="822">
        <f t="shared" si="122"/>
        <v>0</v>
      </c>
      <c r="BU62" s="822">
        <f t="shared" si="122"/>
        <v>0</v>
      </c>
      <c r="BV62" s="822">
        <f t="shared" si="122"/>
        <v>0</v>
      </c>
      <c r="BW62" s="822">
        <f t="shared" ref="BW62:EH62" si="123">IF(BW15="",0,IF(BW14=0,0,IF(BW10="SP",BW14/BW11,BW14/((BW20)*BW39*BW42*BW33))/VLOOKUP(BW15,devise,5,FALSE)))</f>
        <v>0</v>
      </c>
      <c r="BX62" s="822">
        <f t="shared" si="123"/>
        <v>0</v>
      </c>
      <c r="BY62" s="822">
        <f t="shared" si="123"/>
        <v>0</v>
      </c>
      <c r="BZ62" s="822">
        <f t="shared" si="123"/>
        <v>0</v>
      </c>
      <c r="CA62" s="822">
        <f t="shared" si="123"/>
        <v>0</v>
      </c>
      <c r="CB62" s="822">
        <f t="shared" si="123"/>
        <v>0</v>
      </c>
      <c r="CC62" s="822">
        <f t="shared" si="123"/>
        <v>0</v>
      </c>
      <c r="CD62" s="822">
        <f t="shared" si="123"/>
        <v>0</v>
      </c>
      <c r="CE62" s="822">
        <f t="shared" si="123"/>
        <v>0</v>
      </c>
      <c r="CF62" s="822">
        <f t="shared" si="123"/>
        <v>0</v>
      </c>
      <c r="CG62" s="822">
        <f t="shared" si="123"/>
        <v>0</v>
      </c>
      <c r="CH62" s="822">
        <f t="shared" si="123"/>
        <v>0</v>
      </c>
      <c r="CI62" s="822">
        <f t="shared" si="123"/>
        <v>0</v>
      </c>
      <c r="CJ62" s="822">
        <f t="shared" si="123"/>
        <v>0</v>
      </c>
      <c r="CK62" s="822">
        <f t="shared" si="123"/>
        <v>0</v>
      </c>
      <c r="CL62" s="822">
        <f t="shared" si="123"/>
        <v>0</v>
      </c>
      <c r="CM62" s="822">
        <f t="shared" si="123"/>
        <v>0</v>
      </c>
      <c r="CN62" s="822">
        <f t="shared" si="123"/>
        <v>0</v>
      </c>
      <c r="CO62" s="822">
        <f t="shared" si="123"/>
        <v>0</v>
      </c>
      <c r="CP62" s="822">
        <f t="shared" si="123"/>
        <v>0</v>
      </c>
      <c r="CQ62" s="822">
        <f t="shared" si="123"/>
        <v>0</v>
      </c>
      <c r="CR62" s="822">
        <f t="shared" si="123"/>
        <v>0</v>
      </c>
      <c r="CS62" s="822">
        <f t="shared" si="123"/>
        <v>0</v>
      </c>
      <c r="CT62" s="822">
        <f t="shared" si="123"/>
        <v>0</v>
      </c>
      <c r="CU62" s="822">
        <f t="shared" si="123"/>
        <v>0</v>
      </c>
      <c r="CV62" s="822">
        <f t="shared" si="123"/>
        <v>0</v>
      </c>
      <c r="CW62" s="822">
        <f t="shared" si="123"/>
        <v>0</v>
      </c>
      <c r="CX62" s="822">
        <f t="shared" si="123"/>
        <v>0</v>
      </c>
      <c r="CY62" s="822">
        <f t="shared" si="123"/>
        <v>0</v>
      </c>
      <c r="CZ62" s="822">
        <f t="shared" si="123"/>
        <v>0</v>
      </c>
      <c r="DA62" s="822">
        <f t="shared" si="123"/>
        <v>0</v>
      </c>
      <c r="DB62" s="822">
        <f t="shared" si="123"/>
        <v>0</v>
      </c>
      <c r="DC62" s="822">
        <f t="shared" si="123"/>
        <v>0</v>
      </c>
      <c r="DD62" s="822">
        <f t="shared" si="123"/>
        <v>0</v>
      </c>
      <c r="DE62" s="822">
        <f t="shared" si="123"/>
        <v>0</v>
      </c>
      <c r="DF62" s="822">
        <f t="shared" si="123"/>
        <v>0</v>
      </c>
      <c r="DG62" s="822">
        <f t="shared" si="123"/>
        <v>0</v>
      </c>
      <c r="DH62" s="822">
        <f t="shared" si="123"/>
        <v>0</v>
      </c>
      <c r="DI62" s="822">
        <f t="shared" si="123"/>
        <v>0</v>
      </c>
      <c r="DJ62" s="822">
        <f t="shared" si="123"/>
        <v>0</v>
      </c>
      <c r="DK62" s="822">
        <f t="shared" si="123"/>
        <v>0</v>
      </c>
      <c r="DL62" s="822">
        <f t="shared" si="123"/>
        <v>0</v>
      </c>
      <c r="DM62" s="822">
        <f t="shared" si="123"/>
        <v>0</v>
      </c>
      <c r="DN62" s="822">
        <f t="shared" si="123"/>
        <v>0</v>
      </c>
      <c r="DO62" s="822">
        <f t="shared" si="123"/>
        <v>0</v>
      </c>
      <c r="DP62" s="822">
        <f t="shared" si="123"/>
        <v>0</v>
      </c>
      <c r="DQ62" s="822">
        <f t="shared" si="123"/>
        <v>0</v>
      </c>
      <c r="DR62" s="822">
        <f t="shared" si="123"/>
        <v>0</v>
      </c>
      <c r="DS62" s="822">
        <f t="shared" si="123"/>
        <v>0</v>
      </c>
      <c r="DT62" s="822">
        <f t="shared" si="123"/>
        <v>0</v>
      </c>
      <c r="DU62" s="822">
        <f t="shared" si="123"/>
        <v>0</v>
      </c>
      <c r="DV62" s="822">
        <f t="shared" si="123"/>
        <v>0</v>
      </c>
      <c r="DW62" s="822">
        <f t="shared" si="123"/>
        <v>0</v>
      </c>
      <c r="DX62" s="822">
        <f t="shared" si="123"/>
        <v>0</v>
      </c>
      <c r="DY62" s="822">
        <f t="shared" si="123"/>
        <v>0</v>
      </c>
      <c r="DZ62" s="822">
        <f t="shared" si="123"/>
        <v>0</v>
      </c>
      <c r="EA62" s="822">
        <f t="shared" si="123"/>
        <v>0</v>
      </c>
      <c r="EB62" s="822">
        <f t="shared" si="123"/>
        <v>0</v>
      </c>
      <c r="EC62" s="822">
        <f t="shared" si="123"/>
        <v>0</v>
      </c>
      <c r="ED62" s="822">
        <f t="shared" si="123"/>
        <v>0</v>
      </c>
      <c r="EE62" s="822">
        <f t="shared" si="123"/>
        <v>0</v>
      </c>
      <c r="EF62" s="822">
        <f t="shared" si="123"/>
        <v>0</v>
      </c>
      <c r="EG62" s="822">
        <f t="shared" si="123"/>
        <v>0</v>
      </c>
      <c r="EH62" s="822">
        <f t="shared" si="123"/>
        <v>0</v>
      </c>
      <c r="EI62" s="822">
        <f t="shared" ref="EI62:EY62" si="124">IF(EI15="",0,IF(EI14=0,0,IF(EI10="SP",EI14/EI11,EI14/((EI20)*EI39*EI42*EI33))/VLOOKUP(EI15,devise,5,FALSE)))</f>
        <v>0</v>
      </c>
      <c r="EJ62" s="822">
        <f t="shared" si="124"/>
        <v>0</v>
      </c>
      <c r="EK62" s="822">
        <f t="shared" si="124"/>
        <v>0</v>
      </c>
      <c r="EL62" s="822">
        <f t="shared" si="124"/>
        <v>0</v>
      </c>
      <c r="EM62" s="822">
        <f t="shared" si="124"/>
        <v>0</v>
      </c>
      <c r="EN62" s="822">
        <f t="shared" si="124"/>
        <v>0</v>
      </c>
      <c r="EO62" s="822">
        <f t="shared" si="124"/>
        <v>0</v>
      </c>
      <c r="EP62" s="822">
        <f t="shared" si="124"/>
        <v>0</v>
      </c>
      <c r="EQ62" s="822">
        <f t="shared" si="124"/>
        <v>0</v>
      </c>
      <c r="ER62" s="822">
        <f t="shared" si="124"/>
        <v>0</v>
      </c>
      <c r="ES62" s="822">
        <f t="shared" si="124"/>
        <v>0</v>
      </c>
      <c r="ET62" s="822">
        <f t="shared" si="124"/>
        <v>0</v>
      </c>
      <c r="EU62" s="822">
        <f t="shared" si="124"/>
        <v>0</v>
      </c>
      <c r="EV62" s="822">
        <f t="shared" si="124"/>
        <v>0</v>
      </c>
      <c r="EW62" s="822">
        <f t="shared" si="124"/>
        <v>0</v>
      </c>
      <c r="EX62" s="822">
        <f t="shared" si="124"/>
        <v>0</v>
      </c>
      <c r="EY62" s="822">
        <f t="shared" si="124"/>
        <v>0</v>
      </c>
      <c r="EZ62" s="483"/>
      <c r="FA62" s="2"/>
      <c r="FB62" s="2"/>
      <c r="FC62" s="2"/>
      <c r="FD62" s="2"/>
      <c r="GV62" s="388"/>
    </row>
    <row r="63" spans="1:204" s="386" customFormat="1" ht="26.4">
      <c r="A63" s="2"/>
      <c r="B63" s="790" t="s">
        <v>4985</v>
      </c>
      <c r="C63" s="791" t="str">
        <f>Dictionary!$D$252</f>
        <v>Расходные материалы на функц-вание оборудования</v>
      </c>
      <c r="D63" s="1117">
        <f t="shared" si="115"/>
        <v>0</v>
      </c>
      <c r="E63" s="1187">
        <f>IF(E42=0,0,E53/(E39*E42*E33))</f>
        <v>4.5864472393649814E-3</v>
      </c>
      <c r="F63" s="823">
        <f>IF(F42=0,0,F53/(F39*F42*F33))</f>
        <v>0</v>
      </c>
      <c r="G63" s="822">
        <f t="shared" ref="G63:BR63" si="125">IF(G42=0,0,G53/(G39*G42*G33))</f>
        <v>0</v>
      </c>
      <c r="H63" s="822">
        <f t="shared" si="125"/>
        <v>0</v>
      </c>
      <c r="I63" s="822">
        <f t="shared" si="125"/>
        <v>0</v>
      </c>
      <c r="J63" s="822">
        <f t="shared" si="125"/>
        <v>0</v>
      </c>
      <c r="K63" s="822">
        <f t="shared" si="125"/>
        <v>0</v>
      </c>
      <c r="L63" s="822">
        <f t="shared" si="125"/>
        <v>0</v>
      </c>
      <c r="M63" s="822">
        <f t="shared" si="125"/>
        <v>0</v>
      </c>
      <c r="N63" s="822">
        <f t="shared" si="125"/>
        <v>0</v>
      </c>
      <c r="O63" s="822">
        <f t="shared" si="125"/>
        <v>0</v>
      </c>
      <c r="P63" s="822">
        <f t="shared" si="125"/>
        <v>0</v>
      </c>
      <c r="Q63" s="822">
        <f t="shared" si="125"/>
        <v>0</v>
      </c>
      <c r="R63" s="822">
        <f t="shared" si="125"/>
        <v>0</v>
      </c>
      <c r="S63" s="822">
        <f t="shared" si="125"/>
        <v>0</v>
      </c>
      <c r="T63" s="822">
        <f t="shared" si="125"/>
        <v>0</v>
      </c>
      <c r="U63" s="822">
        <f t="shared" si="125"/>
        <v>0</v>
      </c>
      <c r="V63" s="822">
        <f t="shared" si="125"/>
        <v>0</v>
      </c>
      <c r="W63" s="822">
        <f t="shared" si="125"/>
        <v>0</v>
      </c>
      <c r="X63" s="822">
        <f t="shared" si="125"/>
        <v>0</v>
      </c>
      <c r="Y63" s="822">
        <f t="shared" si="125"/>
        <v>0</v>
      </c>
      <c r="Z63" s="822">
        <f t="shared" si="125"/>
        <v>0</v>
      </c>
      <c r="AA63" s="822">
        <f t="shared" si="125"/>
        <v>0</v>
      </c>
      <c r="AB63" s="822">
        <f t="shared" si="125"/>
        <v>0</v>
      </c>
      <c r="AC63" s="822">
        <f t="shared" si="125"/>
        <v>0</v>
      </c>
      <c r="AD63" s="822">
        <f t="shared" si="125"/>
        <v>0</v>
      </c>
      <c r="AE63" s="822">
        <f t="shared" si="125"/>
        <v>0</v>
      </c>
      <c r="AF63" s="822">
        <f t="shared" si="125"/>
        <v>0</v>
      </c>
      <c r="AG63" s="822">
        <f t="shared" si="125"/>
        <v>0</v>
      </c>
      <c r="AH63" s="822">
        <f t="shared" si="125"/>
        <v>0</v>
      </c>
      <c r="AI63" s="822">
        <f t="shared" si="125"/>
        <v>0</v>
      </c>
      <c r="AJ63" s="822">
        <f t="shared" si="125"/>
        <v>0</v>
      </c>
      <c r="AK63" s="822">
        <f t="shared" si="125"/>
        <v>0</v>
      </c>
      <c r="AL63" s="822">
        <f t="shared" si="125"/>
        <v>0</v>
      </c>
      <c r="AM63" s="822">
        <f t="shared" si="125"/>
        <v>0</v>
      </c>
      <c r="AN63" s="822">
        <f t="shared" si="125"/>
        <v>0</v>
      </c>
      <c r="AO63" s="822">
        <f t="shared" si="125"/>
        <v>0</v>
      </c>
      <c r="AP63" s="822">
        <f t="shared" si="125"/>
        <v>0</v>
      </c>
      <c r="AQ63" s="822">
        <f t="shared" si="125"/>
        <v>0</v>
      </c>
      <c r="AR63" s="822">
        <f t="shared" si="125"/>
        <v>0</v>
      </c>
      <c r="AS63" s="822">
        <f t="shared" si="125"/>
        <v>0</v>
      </c>
      <c r="AT63" s="822">
        <f t="shared" si="125"/>
        <v>0</v>
      </c>
      <c r="AU63" s="822">
        <f t="shared" si="125"/>
        <v>0</v>
      </c>
      <c r="AV63" s="822">
        <f t="shared" si="125"/>
        <v>0</v>
      </c>
      <c r="AW63" s="822">
        <f t="shared" si="125"/>
        <v>0</v>
      </c>
      <c r="AX63" s="822">
        <f t="shared" si="125"/>
        <v>0</v>
      </c>
      <c r="AY63" s="822">
        <f t="shared" si="125"/>
        <v>0</v>
      </c>
      <c r="AZ63" s="822">
        <f t="shared" si="125"/>
        <v>0</v>
      </c>
      <c r="BA63" s="822">
        <f t="shared" si="125"/>
        <v>0</v>
      </c>
      <c r="BB63" s="822">
        <f t="shared" si="125"/>
        <v>0</v>
      </c>
      <c r="BC63" s="822">
        <f t="shared" si="125"/>
        <v>0</v>
      </c>
      <c r="BD63" s="822">
        <f t="shared" si="125"/>
        <v>0</v>
      </c>
      <c r="BE63" s="822">
        <f t="shared" si="125"/>
        <v>0</v>
      </c>
      <c r="BF63" s="822">
        <f t="shared" si="125"/>
        <v>0</v>
      </c>
      <c r="BG63" s="822">
        <f t="shared" si="125"/>
        <v>0</v>
      </c>
      <c r="BH63" s="822">
        <f t="shared" si="125"/>
        <v>0</v>
      </c>
      <c r="BI63" s="822">
        <f t="shared" si="125"/>
        <v>0</v>
      </c>
      <c r="BJ63" s="822">
        <f t="shared" si="125"/>
        <v>0</v>
      </c>
      <c r="BK63" s="822">
        <f t="shared" si="125"/>
        <v>0</v>
      </c>
      <c r="BL63" s="822">
        <f t="shared" si="125"/>
        <v>0</v>
      </c>
      <c r="BM63" s="822">
        <f t="shared" si="125"/>
        <v>0</v>
      </c>
      <c r="BN63" s="822">
        <f t="shared" si="125"/>
        <v>0</v>
      </c>
      <c r="BO63" s="822">
        <f t="shared" si="125"/>
        <v>0</v>
      </c>
      <c r="BP63" s="822">
        <f t="shared" si="125"/>
        <v>0</v>
      </c>
      <c r="BQ63" s="822">
        <f t="shared" si="125"/>
        <v>0</v>
      </c>
      <c r="BR63" s="822">
        <f t="shared" si="125"/>
        <v>0</v>
      </c>
      <c r="BS63" s="822">
        <f>IF(BS42=0,0,BS53/(BS39*BS42*BS33))</f>
        <v>0</v>
      </c>
      <c r="BT63" s="822">
        <f>IF(BT42=0,0,BT53/(BT39*BT42*BT33))</f>
        <v>0</v>
      </c>
      <c r="BU63" s="822">
        <f>IF(BU42=0,0,BU53/(BU39*BU42*BU33))</f>
        <v>0</v>
      </c>
      <c r="BV63" s="822">
        <f>IF(BV42=0,0,BV53/(BV39*BV42*BV33))</f>
        <v>0</v>
      </c>
      <c r="BW63" s="822">
        <f t="shared" ref="BW63:EH63" si="126">IF(BW42=0,0,BW53/(BW39*BW42*BW33))</f>
        <v>0</v>
      </c>
      <c r="BX63" s="822">
        <f t="shared" si="126"/>
        <v>0</v>
      </c>
      <c r="BY63" s="822">
        <f t="shared" si="126"/>
        <v>0</v>
      </c>
      <c r="BZ63" s="822">
        <f t="shared" si="126"/>
        <v>0</v>
      </c>
      <c r="CA63" s="822">
        <f t="shared" si="126"/>
        <v>0</v>
      </c>
      <c r="CB63" s="822">
        <f t="shared" si="126"/>
        <v>0</v>
      </c>
      <c r="CC63" s="822">
        <f t="shared" si="126"/>
        <v>0</v>
      </c>
      <c r="CD63" s="822">
        <f t="shared" si="126"/>
        <v>0</v>
      </c>
      <c r="CE63" s="822">
        <f t="shared" si="126"/>
        <v>0</v>
      </c>
      <c r="CF63" s="822">
        <f t="shared" si="126"/>
        <v>0</v>
      </c>
      <c r="CG63" s="822">
        <f t="shared" si="126"/>
        <v>0</v>
      </c>
      <c r="CH63" s="822">
        <f t="shared" si="126"/>
        <v>0</v>
      </c>
      <c r="CI63" s="822">
        <f t="shared" si="126"/>
        <v>0</v>
      </c>
      <c r="CJ63" s="822">
        <f t="shared" si="126"/>
        <v>0</v>
      </c>
      <c r="CK63" s="822">
        <f t="shared" si="126"/>
        <v>0</v>
      </c>
      <c r="CL63" s="822">
        <f t="shared" si="126"/>
        <v>0</v>
      </c>
      <c r="CM63" s="822">
        <f t="shared" si="126"/>
        <v>0</v>
      </c>
      <c r="CN63" s="822">
        <f t="shared" si="126"/>
        <v>0</v>
      </c>
      <c r="CO63" s="822">
        <f t="shared" si="126"/>
        <v>0</v>
      </c>
      <c r="CP63" s="822">
        <f t="shared" si="126"/>
        <v>0</v>
      </c>
      <c r="CQ63" s="822">
        <f t="shared" si="126"/>
        <v>0</v>
      </c>
      <c r="CR63" s="822">
        <f t="shared" si="126"/>
        <v>0</v>
      </c>
      <c r="CS63" s="822">
        <f t="shared" si="126"/>
        <v>0</v>
      </c>
      <c r="CT63" s="822">
        <f t="shared" si="126"/>
        <v>0</v>
      </c>
      <c r="CU63" s="822">
        <f t="shared" si="126"/>
        <v>0</v>
      </c>
      <c r="CV63" s="822">
        <f t="shared" si="126"/>
        <v>0</v>
      </c>
      <c r="CW63" s="822">
        <f t="shared" si="126"/>
        <v>0</v>
      </c>
      <c r="CX63" s="822">
        <f t="shared" si="126"/>
        <v>0</v>
      </c>
      <c r="CY63" s="822">
        <f t="shared" si="126"/>
        <v>0</v>
      </c>
      <c r="CZ63" s="822">
        <f t="shared" si="126"/>
        <v>0</v>
      </c>
      <c r="DA63" s="822">
        <f t="shared" si="126"/>
        <v>0</v>
      </c>
      <c r="DB63" s="822">
        <f t="shared" si="126"/>
        <v>0</v>
      </c>
      <c r="DC63" s="822">
        <f t="shared" si="126"/>
        <v>0</v>
      </c>
      <c r="DD63" s="822">
        <f t="shared" si="126"/>
        <v>0</v>
      </c>
      <c r="DE63" s="822">
        <f t="shared" si="126"/>
        <v>0</v>
      </c>
      <c r="DF63" s="822">
        <f t="shared" si="126"/>
        <v>0</v>
      </c>
      <c r="DG63" s="822">
        <f t="shared" si="126"/>
        <v>0</v>
      </c>
      <c r="DH63" s="822">
        <f t="shared" si="126"/>
        <v>0</v>
      </c>
      <c r="DI63" s="822">
        <f t="shared" si="126"/>
        <v>0</v>
      </c>
      <c r="DJ63" s="822">
        <f t="shared" si="126"/>
        <v>0</v>
      </c>
      <c r="DK63" s="822">
        <f t="shared" si="126"/>
        <v>0</v>
      </c>
      <c r="DL63" s="822">
        <f t="shared" si="126"/>
        <v>0</v>
      </c>
      <c r="DM63" s="822">
        <f t="shared" si="126"/>
        <v>0</v>
      </c>
      <c r="DN63" s="822">
        <f t="shared" si="126"/>
        <v>0</v>
      </c>
      <c r="DO63" s="822">
        <f t="shared" si="126"/>
        <v>0</v>
      </c>
      <c r="DP63" s="822">
        <f t="shared" si="126"/>
        <v>0</v>
      </c>
      <c r="DQ63" s="822">
        <f t="shared" si="126"/>
        <v>0</v>
      </c>
      <c r="DR63" s="822">
        <f t="shared" si="126"/>
        <v>0</v>
      </c>
      <c r="DS63" s="822">
        <f t="shared" si="126"/>
        <v>0</v>
      </c>
      <c r="DT63" s="822">
        <f t="shared" si="126"/>
        <v>0</v>
      </c>
      <c r="DU63" s="822">
        <f t="shared" si="126"/>
        <v>0</v>
      </c>
      <c r="DV63" s="822">
        <f t="shared" si="126"/>
        <v>0</v>
      </c>
      <c r="DW63" s="822">
        <f t="shared" si="126"/>
        <v>0</v>
      </c>
      <c r="DX63" s="822">
        <f t="shared" si="126"/>
        <v>0</v>
      </c>
      <c r="DY63" s="822">
        <f t="shared" si="126"/>
        <v>0</v>
      </c>
      <c r="DZ63" s="822">
        <f t="shared" si="126"/>
        <v>0</v>
      </c>
      <c r="EA63" s="822">
        <f t="shared" si="126"/>
        <v>0</v>
      </c>
      <c r="EB63" s="822">
        <f t="shared" si="126"/>
        <v>0</v>
      </c>
      <c r="EC63" s="822">
        <f t="shared" si="126"/>
        <v>0</v>
      </c>
      <c r="ED63" s="822">
        <f t="shared" si="126"/>
        <v>0</v>
      </c>
      <c r="EE63" s="822">
        <f t="shared" si="126"/>
        <v>0</v>
      </c>
      <c r="EF63" s="822">
        <f t="shared" si="126"/>
        <v>0</v>
      </c>
      <c r="EG63" s="822">
        <f t="shared" si="126"/>
        <v>0</v>
      </c>
      <c r="EH63" s="822">
        <f t="shared" si="126"/>
        <v>0</v>
      </c>
      <c r="EI63" s="822">
        <f t="shared" ref="EI63:EY63" si="127">IF(EI42=0,0,EI53/(EI39*EI42*EI33))</f>
        <v>0</v>
      </c>
      <c r="EJ63" s="822">
        <f t="shared" si="127"/>
        <v>0</v>
      </c>
      <c r="EK63" s="822">
        <f t="shared" si="127"/>
        <v>0</v>
      </c>
      <c r="EL63" s="822">
        <f t="shared" si="127"/>
        <v>0</v>
      </c>
      <c r="EM63" s="822">
        <f t="shared" si="127"/>
        <v>0</v>
      </c>
      <c r="EN63" s="822">
        <f t="shared" si="127"/>
        <v>0</v>
      </c>
      <c r="EO63" s="822">
        <f t="shared" si="127"/>
        <v>0</v>
      </c>
      <c r="EP63" s="822">
        <f t="shared" si="127"/>
        <v>0</v>
      </c>
      <c r="EQ63" s="822">
        <f t="shared" si="127"/>
        <v>0</v>
      </c>
      <c r="ER63" s="822">
        <f t="shared" si="127"/>
        <v>0</v>
      </c>
      <c r="ES63" s="822">
        <f t="shared" si="127"/>
        <v>0</v>
      </c>
      <c r="ET63" s="822">
        <f t="shared" si="127"/>
        <v>0</v>
      </c>
      <c r="EU63" s="822">
        <f t="shared" si="127"/>
        <v>0</v>
      </c>
      <c r="EV63" s="822">
        <f t="shared" si="127"/>
        <v>0</v>
      </c>
      <c r="EW63" s="822">
        <f t="shared" si="127"/>
        <v>0</v>
      </c>
      <c r="EX63" s="822">
        <f t="shared" si="127"/>
        <v>0</v>
      </c>
      <c r="EY63" s="822">
        <f t="shared" si="127"/>
        <v>0</v>
      </c>
      <c r="EZ63" s="483"/>
      <c r="FA63" s="2"/>
      <c r="FB63" s="2"/>
      <c r="FC63" s="2"/>
      <c r="FD63" s="2"/>
      <c r="GV63" s="388"/>
    </row>
    <row r="64" spans="1:204" s="386" customFormat="1">
      <c r="A64" s="2"/>
      <c r="B64" s="790" t="s">
        <v>622</v>
      </c>
      <c r="C64" s="791" t="str">
        <f>Dictionary!$D$253</f>
        <v>Электроэнергия и газ</v>
      </c>
      <c r="D64" s="1117">
        <f t="shared" si="115"/>
        <v>0</v>
      </c>
      <c r="E64" s="1187">
        <f>IF(E42=0,0,E54/(E39*E42*E33))</f>
        <v>3.8220393661374846E-3</v>
      </c>
      <c r="F64" s="823">
        <f>IF(F42=0,0,F54/(F39*F42*F33))</f>
        <v>0</v>
      </c>
      <c r="G64" s="822">
        <f t="shared" ref="G64:BR64" si="128">IF(G42=0,0,G54/(G39*G42*G33))</f>
        <v>0</v>
      </c>
      <c r="H64" s="822">
        <f t="shared" si="128"/>
        <v>0</v>
      </c>
      <c r="I64" s="822">
        <f t="shared" si="128"/>
        <v>0</v>
      </c>
      <c r="J64" s="822">
        <f t="shared" si="128"/>
        <v>0</v>
      </c>
      <c r="K64" s="822">
        <f t="shared" si="128"/>
        <v>0</v>
      </c>
      <c r="L64" s="822">
        <f t="shared" si="128"/>
        <v>0</v>
      </c>
      <c r="M64" s="822">
        <f t="shared" si="128"/>
        <v>0</v>
      </c>
      <c r="N64" s="822">
        <f t="shared" si="128"/>
        <v>0</v>
      </c>
      <c r="O64" s="822">
        <f t="shared" si="128"/>
        <v>0</v>
      </c>
      <c r="P64" s="822">
        <f t="shared" si="128"/>
        <v>0</v>
      </c>
      <c r="Q64" s="822">
        <f t="shared" si="128"/>
        <v>0</v>
      </c>
      <c r="R64" s="822">
        <f t="shared" si="128"/>
        <v>0</v>
      </c>
      <c r="S64" s="822">
        <f t="shared" si="128"/>
        <v>0</v>
      </c>
      <c r="T64" s="822">
        <f t="shared" si="128"/>
        <v>0</v>
      </c>
      <c r="U64" s="822">
        <f t="shared" si="128"/>
        <v>0</v>
      </c>
      <c r="V64" s="822">
        <f t="shared" si="128"/>
        <v>0</v>
      </c>
      <c r="W64" s="822">
        <f t="shared" si="128"/>
        <v>0</v>
      </c>
      <c r="X64" s="822">
        <f t="shared" si="128"/>
        <v>0</v>
      </c>
      <c r="Y64" s="822">
        <f t="shared" si="128"/>
        <v>0</v>
      </c>
      <c r="Z64" s="822">
        <f t="shared" si="128"/>
        <v>0</v>
      </c>
      <c r="AA64" s="822">
        <f t="shared" si="128"/>
        <v>0</v>
      </c>
      <c r="AB64" s="822">
        <f t="shared" si="128"/>
        <v>0</v>
      </c>
      <c r="AC64" s="822">
        <f t="shared" si="128"/>
        <v>0</v>
      </c>
      <c r="AD64" s="822">
        <f t="shared" si="128"/>
        <v>0</v>
      </c>
      <c r="AE64" s="822">
        <f t="shared" si="128"/>
        <v>0</v>
      </c>
      <c r="AF64" s="822">
        <f t="shared" si="128"/>
        <v>0</v>
      </c>
      <c r="AG64" s="822">
        <f t="shared" si="128"/>
        <v>0</v>
      </c>
      <c r="AH64" s="822">
        <f t="shared" si="128"/>
        <v>0</v>
      </c>
      <c r="AI64" s="822">
        <f t="shared" si="128"/>
        <v>0</v>
      </c>
      <c r="AJ64" s="822">
        <f t="shared" si="128"/>
        <v>0</v>
      </c>
      <c r="AK64" s="822">
        <f t="shared" si="128"/>
        <v>0</v>
      </c>
      <c r="AL64" s="822">
        <f t="shared" si="128"/>
        <v>0</v>
      </c>
      <c r="AM64" s="822">
        <f t="shared" si="128"/>
        <v>0</v>
      </c>
      <c r="AN64" s="822">
        <f t="shared" si="128"/>
        <v>0</v>
      </c>
      <c r="AO64" s="822">
        <f t="shared" si="128"/>
        <v>0</v>
      </c>
      <c r="AP64" s="822">
        <f t="shared" si="128"/>
        <v>0</v>
      </c>
      <c r="AQ64" s="822">
        <f t="shared" si="128"/>
        <v>0</v>
      </c>
      <c r="AR64" s="822">
        <f t="shared" si="128"/>
        <v>0</v>
      </c>
      <c r="AS64" s="822">
        <f t="shared" si="128"/>
        <v>0</v>
      </c>
      <c r="AT64" s="822">
        <f t="shared" si="128"/>
        <v>0</v>
      </c>
      <c r="AU64" s="822">
        <f t="shared" si="128"/>
        <v>0</v>
      </c>
      <c r="AV64" s="822">
        <f t="shared" si="128"/>
        <v>0</v>
      </c>
      <c r="AW64" s="822">
        <f t="shared" si="128"/>
        <v>0</v>
      </c>
      <c r="AX64" s="822">
        <f t="shared" si="128"/>
        <v>0</v>
      </c>
      <c r="AY64" s="822">
        <f t="shared" si="128"/>
        <v>0</v>
      </c>
      <c r="AZ64" s="822">
        <f t="shared" si="128"/>
        <v>0</v>
      </c>
      <c r="BA64" s="822">
        <f t="shared" si="128"/>
        <v>0</v>
      </c>
      <c r="BB64" s="822">
        <f t="shared" si="128"/>
        <v>0</v>
      </c>
      <c r="BC64" s="822">
        <f t="shared" si="128"/>
        <v>0</v>
      </c>
      <c r="BD64" s="822">
        <f t="shared" si="128"/>
        <v>0</v>
      </c>
      <c r="BE64" s="822">
        <f t="shared" si="128"/>
        <v>0</v>
      </c>
      <c r="BF64" s="822">
        <f t="shared" si="128"/>
        <v>0</v>
      </c>
      <c r="BG64" s="822">
        <f t="shared" si="128"/>
        <v>0</v>
      </c>
      <c r="BH64" s="822">
        <f t="shared" si="128"/>
        <v>0</v>
      </c>
      <c r="BI64" s="822">
        <f t="shared" si="128"/>
        <v>0</v>
      </c>
      <c r="BJ64" s="822">
        <f t="shared" si="128"/>
        <v>0</v>
      </c>
      <c r="BK64" s="822">
        <f t="shared" si="128"/>
        <v>0</v>
      </c>
      <c r="BL64" s="822">
        <f t="shared" si="128"/>
        <v>0</v>
      </c>
      <c r="BM64" s="822">
        <f t="shared" si="128"/>
        <v>0</v>
      </c>
      <c r="BN64" s="822">
        <f t="shared" si="128"/>
        <v>0</v>
      </c>
      <c r="BO64" s="822">
        <f t="shared" si="128"/>
        <v>0</v>
      </c>
      <c r="BP64" s="822">
        <f t="shared" si="128"/>
        <v>0</v>
      </c>
      <c r="BQ64" s="822">
        <f t="shared" si="128"/>
        <v>0</v>
      </c>
      <c r="BR64" s="822">
        <f t="shared" si="128"/>
        <v>0</v>
      </c>
      <c r="BS64" s="822">
        <f>IF(BS42=0,0,BS54/(BS39*BS42*BS33))</f>
        <v>0</v>
      </c>
      <c r="BT64" s="822">
        <f>IF(BT42=0,0,BT54/(BT39*BT42*BT33))</f>
        <v>0</v>
      </c>
      <c r="BU64" s="822">
        <f>IF(BU42=0,0,BU54/(BU39*BU42*BU33))</f>
        <v>0</v>
      </c>
      <c r="BV64" s="822">
        <f>IF(BV42=0,0,BV54/(BV39*BV42*BV33))</f>
        <v>0</v>
      </c>
      <c r="BW64" s="822">
        <f t="shared" ref="BW64:EH64" si="129">IF(BW42=0,0,BW54/(BW39*BW42*BW33))</f>
        <v>0</v>
      </c>
      <c r="BX64" s="822">
        <f t="shared" si="129"/>
        <v>0</v>
      </c>
      <c r="BY64" s="822">
        <f t="shared" si="129"/>
        <v>0</v>
      </c>
      <c r="BZ64" s="822">
        <f t="shared" si="129"/>
        <v>0</v>
      </c>
      <c r="CA64" s="822">
        <f t="shared" si="129"/>
        <v>0</v>
      </c>
      <c r="CB64" s="822">
        <f t="shared" si="129"/>
        <v>0</v>
      </c>
      <c r="CC64" s="822">
        <f t="shared" si="129"/>
        <v>0</v>
      </c>
      <c r="CD64" s="822">
        <f t="shared" si="129"/>
        <v>0</v>
      </c>
      <c r="CE64" s="822">
        <f t="shared" si="129"/>
        <v>0</v>
      </c>
      <c r="CF64" s="822">
        <f t="shared" si="129"/>
        <v>0</v>
      </c>
      <c r="CG64" s="822">
        <f t="shared" si="129"/>
        <v>0</v>
      </c>
      <c r="CH64" s="822">
        <f t="shared" si="129"/>
        <v>0</v>
      </c>
      <c r="CI64" s="822">
        <f t="shared" si="129"/>
        <v>0</v>
      </c>
      <c r="CJ64" s="822">
        <f t="shared" si="129"/>
        <v>0</v>
      </c>
      <c r="CK64" s="822">
        <f t="shared" si="129"/>
        <v>0</v>
      </c>
      <c r="CL64" s="822">
        <f t="shared" si="129"/>
        <v>0</v>
      </c>
      <c r="CM64" s="822">
        <f t="shared" si="129"/>
        <v>0</v>
      </c>
      <c r="CN64" s="822">
        <f t="shared" si="129"/>
        <v>0</v>
      </c>
      <c r="CO64" s="822">
        <f t="shared" si="129"/>
        <v>0</v>
      </c>
      <c r="CP64" s="822">
        <f t="shared" si="129"/>
        <v>0</v>
      </c>
      <c r="CQ64" s="822">
        <f t="shared" si="129"/>
        <v>0</v>
      </c>
      <c r="CR64" s="822">
        <f t="shared" si="129"/>
        <v>0</v>
      </c>
      <c r="CS64" s="822">
        <f t="shared" si="129"/>
        <v>0</v>
      </c>
      <c r="CT64" s="822">
        <f t="shared" si="129"/>
        <v>0</v>
      </c>
      <c r="CU64" s="822">
        <f t="shared" si="129"/>
        <v>0</v>
      </c>
      <c r="CV64" s="822">
        <f t="shared" si="129"/>
        <v>0</v>
      </c>
      <c r="CW64" s="822">
        <f t="shared" si="129"/>
        <v>0</v>
      </c>
      <c r="CX64" s="822">
        <f t="shared" si="129"/>
        <v>0</v>
      </c>
      <c r="CY64" s="822">
        <f t="shared" si="129"/>
        <v>0</v>
      </c>
      <c r="CZ64" s="822">
        <f t="shared" si="129"/>
        <v>0</v>
      </c>
      <c r="DA64" s="822">
        <f t="shared" si="129"/>
        <v>0</v>
      </c>
      <c r="DB64" s="822">
        <f t="shared" si="129"/>
        <v>0</v>
      </c>
      <c r="DC64" s="822">
        <f t="shared" si="129"/>
        <v>0</v>
      </c>
      <c r="DD64" s="822">
        <f t="shared" si="129"/>
        <v>0</v>
      </c>
      <c r="DE64" s="822">
        <f t="shared" si="129"/>
        <v>0</v>
      </c>
      <c r="DF64" s="822">
        <f t="shared" si="129"/>
        <v>0</v>
      </c>
      <c r="DG64" s="822">
        <f t="shared" si="129"/>
        <v>0</v>
      </c>
      <c r="DH64" s="822">
        <f t="shared" si="129"/>
        <v>0</v>
      </c>
      <c r="DI64" s="822">
        <f t="shared" si="129"/>
        <v>0</v>
      </c>
      <c r="DJ64" s="822">
        <f t="shared" si="129"/>
        <v>0</v>
      </c>
      <c r="DK64" s="822">
        <f t="shared" si="129"/>
        <v>0</v>
      </c>
      <c r="DL64" s="822">
        <f t="shared" si="129"/>
        <v>0</v>
      </c>
      <c r="DM64" s="822">
        <f t="shared" si="129"/>
        <v>0</v>
      </c>
      <c r="DN64" s="822">
        <f t="shared" si="129"/>
        <v>0</v>
      </c>
      <c r="DO64" s="822">
        <f t="shared" si="129"/>
        <v>0</v>
      </c>
      <c r="DP64" s="822">
        <f t="shared" si="129"/>
        <v>0</v>
      </c>
      <c r="DQ64" s="822">
        <f t="shared" si="129"/>
        <v>0</v>
      </c>
      <c r="DR64" s="822">
        <f t="shared" si="129"/>
        <v>0</v>
      </c>
      <c r="DS64" s="822">
        <f t="shared" si="129"/>
        <v>0</v>
      </c>
      <c r="DT64" s="822">
        <f t="shared" si="129"/>
        <v>0</v>
      </c>
      <c r="DU64" s="822">
        <f t="shared" si="129"/>
        <v>0</v>
      </c>
      <c r="DV64" s="822">
        <f t="shared" si="129"/>
        <v>0</v>
      </c>
      <c r="DW64" s="822">
        <f t="shared" si="129"/>
        <v>0</v>
      </c>
      <c r="DX64" s="822">
        <f t="shared" si="129"/>
        <v>0</v>
      </c>
      <c r="DY64" s="822">
        <f t="shared" si="129"/>
        <v>0</v>
      </c>
      <c r="DZ64" s="822">
        <f t="shared" si="129"/>
        <v>0</v>
      </c>
      <c r="EA64" s="822">
        <f t="shared" si="129"/>
        <v>0</v>
      </c>
      <c r="EB64" s="822">
        <f t="shared" si="129"/>
        <v>0</v>
      </c>
      <c r="EC64" s="822">
        <f t="shared" si="129"/>
        <v>0</v>
      </c>
      <c r="ED64" s="822">
        <f t="shared" si="129"/>
        <v>0</v>
      </c>
      <c r="EE64" s="822">
        <f t="shared" si="129"/>
        <v>0</v>
      </c>
      <c r="EF64" s="822">
        <f t="shared" si="129"/>
        <v>0</v>
      </c>
      <c r="EG64" s="822">
        <f t="shared" si="129"/>
        <v>0</v>
      </c>
      <c r="EH64" s="822">
        <f t="shared" si="129"/>
        <v>0</v>
      </c>
      <c r="EI64" s="822">
        <f t="shared" ref="EI64:EY64" si="130">IF(EI42=0,0,EI54/(EI39*EI42*EI33))</f>
        <v>0</v>
      </c>
      <c r="EJ64" s="822">
        <f t="shared" si="130"/>
        <v>0</v>
      </c>
      <c r="EK64" s="822">
        <f t="shared" si="130"/>
        <v>0</v>
      </c>
      <c r="EL64" s="822">
        <f t="shared" si="130"/>
        <v>0</v>
      </c>
      <c r="EM64" s="822">
        <f t="shared" si="130"/>
        <v>0</v>
      </c>
      <c r="EN64" s="822">
        <f t="shared" si="130"/>
        <v>0</v>
      </c>
      <c r="EO64" s="822">
        <f t="shared" si="130"/>
        <v>0</v>
      </c>
      <c r="EP64" s="822">
        <f t="shared" si="130"/>
        <v>0</v>
      </c>
      <c r="EQ64" s="822">
        <f t="shared" si="130"/>
        <v>0</v>
      </c>
      <c r="ER64" s="822">
        <f t="shared" si="130"/>
        <v>0</v>
      </c>
      <c r="ES64" s="822">
        <f t="shared" si="130"/>
        <v>0</v>
      </c>
      <c r="ET64" s="822">
        <f t="shared" si="130"/>
        <v>0</v>
      </c>
      <c r="EU64" s="822">
        <f t="shared" si="130"/>
        <v>0</v>
      </c>
      <c r="EV64" s="822">
        <f t="shared" si="130"/>
        <v>0</v>
      </c>
      <c r="EW64" s="822">
        <f t="shared" si="130"/>
        <v>0</v>
      </c>
      <c r="EX64" s="822">
        <f t="shared" si="130"/>
        <v>0</v>
      </c>
      <c r="EY64" s="822">
        <f t="shared" si="130"/>
        <v>0</v>
      </c>
      <c r="EZ64" s="483"/>
      <c r="FA64" s="2"/>
      <c r="FB64" s="2"/>
      <c r="FC64" s="2"/>
      <c r="FD64" s="2"/>
      <c r="GV64" s="388"/>
    </row>
    <row r="65" spans="1:204" s="386" customFormat="1">
      <c r="A65" s="2"/>
      <c r="B65" s="790" t="s">
        <v>624</v>
      </c>
      <c r="C65" s="824" t="str">
        <f>Dictionary!$D$254</f>
        <v>Стоимость тех. обслуживания оборудования</v>
      </c>
      <c r="D65" s="1117">
        <f t="shared" si="115"/>
        <v>0</v>
      </c>
      <c r="E65" s="1187">
        <f>IF(E42=0,0,E55/(E39*E42*E33))</f>
        <v>7.6440787322749693E-3</v>
      </c>
      <c r="F65" s="823">
        <f>IF(F42=0,0,F55/(F39*F42*F33))</f>
        <v>0</v>
      </c>
      <c r="G65" s="822">
        <f t="shared" ref="G65:BR65" si="131">IF(G42=0,0,G55/(G39*G42*G33))</f>
        <v>0</v>
      </c>
      <c r="H65" s="822">
        <f t="shared" si="131"/>
        <v>0</v>
      </c>
      <c r="I65" s="822">
        <f t="shared" si="131"/>
        <v>0</v>
      </c>
      <c r="J65" s="822">
        <f t="shared" si="131"/>
        <v>0</v>
      </c>
      <c r="K65" s="822">
        <f t="shared" si="131"/>
        <v>0</v>
      </c>
      <c r="L65" s="822">
        <f t="shared" si="131"/>
        <v>0</v>
      </c>
      <c r="M65" s="822">
        <f t="shared" si="131"/>
        <v>0</v>
      </c>
      <c r="N65" s="822">
        <f t="shared" si="131"/>
        <v>0</v>
      </c>
      <c r="O65" s="822">
        <f t="shared" si="131"/>
        <v>0</v>
      </c>
      <c r="P65" s="822">
        <f t="shared" si="131"/>
        <v>0</v>
      </c>
      <c r="Q65" s="822">
        <f t="shared" si="131"/>
        <v>0</v>
      </c>
      <c r="R65" s="822">
        <f t="shared" si="131"/>
        <v>0</v>
      </c>
      <c r="S65" s="822">
        <f t="shared" si="131"/>
        <v>0</v>
      </c>
      <c r="T65" s="822">
        <f t="shared" si="131"/>
        <v>0</v>
      </c>
      <c r="U65" s="822">
        <f t="shared" si="131"/>
        <v>0</v>
      </c>
      <c r="V65" s="822">
        <f t="shared" si="131"/>
        <v>0</v>
      </c>
      <c r="W65" s="822">
        <f t="shared" si="131"/>
        <v>0</v>
      </c>
      <c r="X65" s="822">
        <f t="shared" si="131"/>
        <v>0</v>
      </c>
      <c r="Y65" s="822">
        <f t="shared" si="131"/>
        <v>0</v>
      </c>
      <c r="Z65" s="822">
        <f t="shared" si="131"/>
        <v>0</v>
      </c>
      <c r="AA65" s="822">
        <f t="shared" si="131"/>
        <v>0</v>
      </c>
      <c r="AB65" s="822">
        <f t="shared" si="131"/>
        <v>0</v>
      </c>
      <c r="AC65" s="822">
        <f t="shared" si="131"/>
        <v>0</v>
      </c>
      <c r="AD65" s="822">
        <f t="shared" si="131"/>
        <v>0</v>
      </c>
      <c r="AE65" s="822">
        <f t="shared" si="131"/>
        <v>0</v>
      </c>
      <c r="AF65" s="822">
        <f t="shared" si="131"/>
        <v>0</v>
      </c>
      <c r="AG65" s="822">
        <f t="shared" si="131"/>
        <v>0</v>
      </c>
      <c r="AH65" s="822">
        <f t="shared" si="131"/>
        <v>0</v>
      </c>
      <c r="AI65" s="822">
        <f t="shared" si="131"/>
        <v>0</v>
      </c>
      <c r="AJ65" s="822">
        <f t="shared" si="131"/>
        <v>0</v>
      </c>
      <c r="AK65" s="822">
        <f t="shared" si="131"/>
        <v>0</v>
      </c>
      <c r="AL65" s="822">
        <f t="shared" si="131"/>
        <v>0</v>
      </c>
      <c r="AM65" s="822">
        <f t="shared" si="131"/>
        <v>0</v>
      </c>
      <c r="AN65" s="822">
        <f t="shared" si="131"/>
        <v>0</v>
      </c>
      <c r="AO65" s="822">
        <f t="shared" si="131"/>
        <v>0</v>
      </c>
      <c r="AP65" s="822">
        <f t="shared" si="131"/>
        <v>0</v>
      </c>
      <c r="AQ65" s="822">
        <f t="shared" si="131"/>
        <v>0</v>
      </c>
      <c r="AR65" s="822">
        <f t="shared" si="131"/>
        <v>0</v>
      </c>
      <c r="AS65" s="822">
        <f t="shared" si="131"/>
        <v>0</v>
      </c>
      <c r="AT65" s="822">
        <f t="shared" si="131"/>
        <v>0</v>
      </c>
      <c r="AU65" s="822">
        <f t="shared" si="131"/>
        <v>0</v>
      </c>
      <c r="AV65" s="822">
        <f t="shared" si="131"/>
        <v>0</v>
      </c>
      <c r="AW65" s="822">
        <f t="shared" si="131"/>
        <v>0</v>
      </c>
      <c r="AX65" s="822">
        <f t="shared" si="131"/>
        <v>0</v>
      </c>
      <c r="AY65" s="822">
        <f t="shared" si="131"/>
        <v>0</v>
      </c>
      <c r="AZ65" s="822">
        <f t="shared" si="131"/>
        <v>0</v>
      </c>
      <c r="BA65" s="822">
        <f t="shared" si="131"/>
        <v>0</v>
      </c>
      <c r="BB65" s="822">
        <f t="shared" si="131"/>
        <v>0</v>
      </c>
      <c r="BC65" s="822">
        <f t="shared" si="131"/>
        <v>0</v>
      </c>
      <c r="BD65" s="822">
        <f t="shared" si="131"/>
        <v>0</v>
      </c>
      <c r="BE65" s="822">
        <f t="shared" si="131"/>
        <v>0</v>
      </c>
      <c r="BF65" s="822">
        <f t="shared" si="131"/>
        <v>0</v>
      </c>
      <c r="BG65" s="822">
        <f t="shared" si="131"/>
        <v>0</v>
      </c>
      <c r="BH65" s="822">
        <f t="shared" si="131"/>
        <v>0</v>
      </c>
      <c r="BI65" s="822">
        <f t="shared" si="131"/>
        <v>0</v>
      </c>
      <c r="BJ65" s="822">
        <f t="shared" si="131"/>
        <v>0</v>
      </c>
      <c r="BK65" s="822">
        <f t="shared" si="131"/>
        <v>0</v>
      </c>
      <c r="BL65" s="822">
        <f t="shared" si="131"/>
        <v>0</v>
      </c>
      <c r="BM65" s="822">
        <f t="shared" si="131"/>
        <v>0</v>
      </c>
      <c r="BN65" s="822">
        <f t="shared" si="131"/>
        <v>0</v>
      </c>
      <c r="BO65" s="822">
        <f t="shared" si="131"/>
        <v>0</v>
      </c>
      <c r="BP65" s="822">
        <f t="shared" si="131"/>
        <v>0</v>
      </c>
      <c r="BQ65" s="822">
        <f t="shared" si="131"/>
        <v>0</v>
      </c>
      <c r="BR65" s="822">
        <f t="shared" si="131"/>
        <v>0</v>
      </c>
      <c r="BS65" s="822">
        <f>IF(BS42=0,0,BS55/(BS39*BS42*BS33))</f>
        <v>0</v>
      </c>
      <c r="BT65" s="822">
        <f>IF(BT42=0,0,BT55/(BT39*BT42*BT33))</f>
        <v>0</v>
      </c>
      <c r="BU65" s="822">
        <f>IF(BU42=0,0,BU55/(BU39*BU42*BU33))</f>
        <v>0</v>
      </c>
      <c r="BV65" s="822">
        <f>IF(BV42=0,0,BV55/(BV39*BV42*BV33))</f>
        <v>0</v>
      </c>
      <c r="BW65" s="822">
        <f t="shared" ref="BW65:EH65" si="132">IF(BW42=0,0,BW55/(BW39*BW42*BW33))</f>
        <v>0</v>
      </c>
      <c r="BX65" s="822">
        <f t="shared" si="132"/>
        <v>0</v>
      </c>
      <c r="BY65" s="822">
        <f t="shared" si="132"/>
        <v>0</v>
      </c>
      <c r="BZ65" s="822">
        <f t="shared" si="132"/>
        <v>0</v>
      </c>
      <c r="CA65" s="822">
        <f t="shared" si="132"/>
        <v>0</v>
      </c>
      <c r="CB65" s="822">
        <f t="shared" si="132"/>
        <v>0</v>
      </c>
      <c r="CC65" s="822">
        <f t="shared" si="132"/>
        <v>0</v>
      </c>
      <c r="CD65" s="822">
        <f t="shared" si="132"/>
        <v>0</v>
      </c>
      <c r="CE65" s="822">
        <f t="shared" si="132"/>
        <v>0</v>
      </c>
      <c r="CF65" s="822">
        <f t="shared" si="132"/>
        <v>0</v>
      </c>
      <c r="CG65" s="822">
        <f t="shared" si="132"/>
        <v>0</v>
      </c>
      <c r="CH65" s="822">
        <f t="shared" si="132"/>
        <v>0</v>
      </c>
      <c r="CI65" s="822">
        <f t="shared" si="132"/>
        <v>0</v>
      </c>
      <c r="CJ65" s="822">
        <f t="shared" si="132"/>
        <v>0</v>
      </c>
      <c r="CK65" s="822">
        <f t="shared" si="132"/>
        <v>0</v>
      </c>
      <c r="CL65" s="822">
        <f t="shared" si="132"/>
        <v>0</v>
      </c>
      <c r="CM65" s="822">
        <f t="shared" si="132"/>
        <v>0</v>
      </c>
      <c r="CN65" s="822">
        <f t="shared" si="132"/>
        <v>0</v>
      </c>
      <c r="CO65" s="822">
        <f t="shared" si="132"/>
        <v>0</v>
      </c>
      <c r="CP65" s="822">
        <f t="shared" si="132"/>
        <v>0</v>
      </c>
      <c r="CQ65" s="822">
        <f t="shared" si="132"/>
        <v>0</v>
      </c>
      <c r="CR65" s="822">
        <f t="shared" si="132"/>
        <v>0</v>
      </c>
      <c r="CS65" s="822">
        <f t="shared" si="132"/>
        <v>0</v>
      </c>
      <c r="CT65" s="822">
        <f t="shared" si="132"/>
        <v>0</v>
      </c>
      <c r="CU65" s="822">
        <f t="shared" si="132"/>
        <v>0</v>
      </c>
      <c r="CV65" s="822">
        <f t="shared" si="132"/>
        <v>0</v>
      </c>
      <c r="CW65" s="822">
        <f t="shared" si="132"/>
        <v>0</v>
      </c>
      <c r="CX65" s="822">
        <f t="shared" si="132"/>
        <v>0</v>
      </c>
      <c r="CY65" s="822">
        <f t="shared" si="132"/>
        <v>0</v>
      </c>
      <c r="CZ65" s="822">
        <f t="shared" si="132"/>
        <v>0</v>
      </c>
      <c r="DA65" s="822">
        <f t="shared" si="132"/>
        <v>0</v>
      </c>
      <c r="DB65" s="822">
        <f t="shared" si="132"/>
        <v>0</v>
      </c>
      <c r="DC65" s="822">
        <f t="shared" si="132"/>
        <v>0</v>
      </c>
      <c r="DD65" s="822">
        <f t="shared" si="132"/>
        <v>0</v>
      </c>
      <c r="DE65" s="822">
        <f t="shared" si="132"/>
        <v>0</v>
      </c>
      <c r="DF65" s="822">
        <f t="shared" si="132"/>
        <v>0</v>
      </c>
      <c r="DG65" s="822">
        <f t="shared" si="132"/>
        <v>0</v>
      </c>
      <c r="DH65" s="822">
        <f t="shared" si="132"/>
        <v>0</v>
      </c>
      <c r="DI65" s="822">
        <f t="shared" si="132"/>
        <v>0</v>
      </c>
      <c r="DJ65" s="822">
        <f t="shared" si="132"/>
        <v>0</v>
      </c>
      <c r="DK65" s="822">
        <f t="shared" si="132"/>
        <v>0</v>
      </c>
      <c r="DL65" s="822">
        <f t="shared" si="132"/>
        <v>0</v>
      </c>
      <c r="DM65" s="822">
        <f t="shared" si="132"/>
        <v>0</v>
      </c>
      <c r="DN65" s="822">
        <f t="shared" si="132"/>
        <v>0</v>
      </c>
      <c r="DO65" s="822">
        <f t="shared" si="132"/>
        <v>0</v>
      </c>
      <c r="DP65" s="822">
        <f t="shared" si="132"/>
        <v>0</v>
      </c>
      <c r="DQ65" s="822">
        <f t="shared" si="132"/>
        <v>0</v>
      </c>
      <c r="DR65" s="822">
        <f t="shared" si="132"/>
        <v>0</v>
      </c>
      <c r="DS65" s="822">
        <f t="shared" si="132"/>
        <v>0</v>
      </c>
      <c r="DT65" s="822">
        <f t="shared" si="132"/>
        <v>0</v>
      </c>
      <c r="DU65" s="822">
        <f t="shared" si="132"/>
        <v>0</v>
      </c>
      <c r="DV65" s="822">
        <f t="shared" si="132"/>
        <v>0</v>
      </c>
      <c r="DW65" s="822">
        <f t="shared" si="132"/>
        <v>0</v>
      </c>
      <c r="DX65" s="822">
        <f t="shared" si="132"/>
        <v>0</v>
      </c>
      <c r="DY65" s="822">
        <f t="shared" si="132"/>
        <v>0</v>
      </c>
      <c r="DZ65" s="822">
        <f t="shared" si="132"/>
        <v>0</v>
      </c>
      <c r="EA65" s="822">
        <f t="shared" si="132"/>
        <v>0</v>
      </c>
      <c r="EB65" s="822">
        <f t="shared" si="132"/>
        <v>0</v>
      </c>
      <c r="EC65" s="822">
        <f t="shared" si="132"/>
        <v>0</v>
      </c>
      <c r="ED65" s="822">
        <f t="shared" si="132"/>
        <v>0</v>
      </c>
      <c r="EE65" s="822">
        <f t="shared" si="132"/>
        <v>0</v>
      </c>
      <c r="EF65" s="822">
        <f t="shared" si="132"/>
        <v>0</v>
      </c>
      <c r="EG65" s="822">
        <f t="shared" si="132"/>
        <v>0</v>
      </c>
      <c r="EH65" s="822">
        <f t="shared" si="132"/>
        <v>0</v>
      </c>
      <c r="EI65" s="822">
        <f t="shared" ref="EI65:EY65" si="133">IF(EI42=0,0,EI55/(EI39*EI42*EI33))</f>
        <v>0</v>
      </c>
      <c r="EJ65" s="822">
        <f t="shared" si="133"/>
        <v>0</v>
      </c>
      <c r="EK65" s="822">
        <f t="shared" si="133"/>
        <v>0</v>
      </c>
      <c r="EL65" s="822">
        <f t="shared" si="133"/>
        <v>0</v>
      </c>
      <c r="EM65" s="822">
        <f t="shared" si="133"/>
        <v>0</v>
      </c>
      <c r="EN65" s="822">
        <f t="shared" si="133"/>
        <v>0</v>
      </c>
      <c r="EO65" s="822">
        <f t="shared" si="133"/>
        <v>0</v>
      </c>
      <c r="EP65" s="822">
        <f t="shared" si="133"/>
        <v>0</v>
      </c>
      <c r="EQ65" s="822">
        <f t="shared" si="133"/>
        <v>0</v>
      </c>
      <c r="ER65" s="822">
        <f t="shared" si="133"/>
        <v>0</v>
      </c>
      <c r="ES65" s="822">
        <f t="shared" si="133"/>
        <v>0</v>
      </c>
      <c r="ET65" s="822">
        <f t="shared" si="133"/>
        <v>0</v>
      </c>
      <c r="EU65" s="822">
        <f t="shared" si="133"/>
        <v>0</v>
      </c>
      <c r="EV65" s="822">
        <f t="shared" si="133"/>
        <v>0</v>
      </c>
      <c r="EW65" s="822">
        <f t="shared" si="133"/>
        <v>0</v>
      </c>
      <c r="EX65" s="822">
        <f t="shared" si="133"/>
        <v>0</v>
      </c>
      <c r="EY65" s="822">
        <f t="shared" si="133"/>
        <v>0</v>
      </c>
      <c r="EZ65" s="483"/>
      <c r="FA65" s="2"/>
      <c r="FB65" s="2"/>
      <c r="FC65" s="2"/>
      <c r="FD65" s="2"/>
      <c r="GV65" s="388"/>
    </row>
    <row r="66" spans="1:204" s="386" customFormat="1">
      <c r="A66" s="2"/>
      <c r="B66" s="790" t="s">
        <v>626</v>
      </c>
      <c r="C66" s="824" t="str">
        <f>Dictionary!$D$255</f>
        <v>Стоимость тех. обслуживания оснастки</v>
      </c>
      <c r="D66" s="1117">
        <f t="shared" si="115"/>
        <v>0</v>
      </c>
      <c r="E66" s="1187">
        <f>IF(E42=0,0,E57/(E39*E42*E33))</f>
        <v>1.5288157464549937E-3</v>
      </c>
      <c r="F66" s="823">
        <f>IF(F42=0,0,F57/(F39*F42*F33))</f>
        <v>0</v>
      </c>
      <c r="G66" s="822">
        <f t="shared" ref="G66:BR66" si="134">IF(G42=0,0,G57/(G39*G42*G33))</f>
        <v>0</v>
      </c>
      <c r="H66" s="822">
        <f t="shared" si="134"/>
        <v>0</v>
      </c>
      <c r="I66" s="822">
        <f t="shared" si="134"/>
        <v>0</v>
      </c>
      <c r="J66" s="822">
        <f t="shared" si="134"/>
        <v>0</v>
      </c>
      <c r="K66" s="822">
        <f t="shared" si="134"/>
        <v>0</v>
      </c>
      <c r="L66" s="822">
        <f t="shared" si="134"/>
        <v>0</v>
      </c>
      <c r="M66" s="822">
        <f t="shared" si="134"/>
        <v>0</v>
      </c>
      <c r="N66" s="822">
        <f t="shared" si="134"/>
        <v>0</v>
      </c>
      <c r="O66" s="822">
        <f t="shared" si="134"/>
        <v>0</v>
      </c>
      <c r="P66" s="822">
        <f t="shared" si="134"/>
        <v>0</v>
      </c>
      <c r="Q66" s="822">
        <f t="shared" si="134"/>
        <v>0</v>
      </c>
      <c r="R66" s="822">
        <f t="shared" si="134"/>
        <v>0</v>
      </c>
      <c r="S66" s="822">
        <f t="shared" si="134"/>
        <v>0</v>
      </c>
      <c r="T66" s="822">
        <f t="shared" si="134"/>
        <v>0</v>
      </c>
      <c r="U66" s="822">
        <f t="shared" si="134"/>
        <v>0</v>
      </c>
      <c r="V66" s="822">
        <f t="shared" si="134"/>
        <v>0</v>
      </c>
      <c r="W66" s="822">
        <f t="shared" si="134"/>
        <v>0</v>
      </c>
      <c r="X66" s="822">
        <f t="shared" si="134"/>
        <v>0</v>
      </c>
      <c r="Y66" s="822">
        <f t="shared" si="134"/>
        <v>0</v>
      </c>
      <c r="Z66" s="822">
        <f t="shared" si="134"/>
        <v>0</v>
      </c>
      <c r="AA66" s="822">
        <f t="shared" si="134"/>
        <v>0</v>
      </c>
      <c r="AB66" s="822">
        <f t="shared" si="134"/>
        <v>0</v>
      </c>
      <c r="AC66" s="822">
        <f t="shared" si="134"/>
        <v>0</v>
      </c>
      <c r="AD66" s="822">
        <f t="shared" si="134"/>
        <v>0</v>
      </c>
      <c r="AE66" s="822">
        <f t="shared" si="134"/>
        <v>0</v>
      </c>
      <c r="AF66" s="822">
        <f t="shared" si="134"/>
        <v>0</v>
      </c>
      <c r="AG66" s="822">
        <f t="shared" si="134"/>
        <v>0</v>
      </c>
      <c r="AH66" s="822">
        <f t="shared" si="134"/>
        <v>0</v>
      </c>
      <c r="AI66" s="822">
        <f t="shared" si="134"/>
        <v>0</v>
      </c>
      <c r="AJ66" s="822">
        <f t="shared" si="134"/>
        <v>0</v>
      </c>
      <c r="AK66" s="822">
        <f t="shared" si="134"/>
        <v>0</v>
      </c>
      <c r="AL66" s="822">
        <f t="shared" si="134"/>
        <v>0</v>
      </c>
      <c r="AM66" s="822">
        <f t="shared" si="134"/>
        <v>0</v>
      </c>
      <c r="AN66" s="822">
        <f t="shared" si="134"/>
        <v>0</v>
      </c>
      <c r="AO66" s="822">
        <f t="shared" si="134"/>
        <v>0</v>
      </c>
      <c r="AP66" s="822">
        <f t="shared" si="134"/>
        <v>0</v>
      </c>
      <c r="AQ66" s="822">
        <f t="shared" si="134"/>
        <v>0</v>
      </c>
      <c r="AR66" s="822">
        <f t="shared" si="134"/>
        <v>0</v>
      </c>
      <c r="AS66" s="822">
        <f t="shared" si="134"/>
        <v>0</v>
      </c>
      <c r="AT66" s="822">
        <f t="shared" si="134"/>
        <v>0</v>
      </c>
      <c r="AU66" s="822">
        <f t="shared" si="134"/>
        <v>0</v>
      </c>
      <c r="AV66" s="822">
        <f t="shared" si="134"/>
        <v>0</v>
      </c>
      <c r="AW66" s="822">
        <f t="shared" si="134"/>
        <v>0</v>
      </c>
      <c r="AX66" s="822">
        <f t="shared" si="134"/>
        <v>0</v>
      </c>
      <c r="AY66" s="822">
        <f t="shared" si="134"/>
        <v>0</v>
      </c>
      <c r="AZ66" s="822">
        <f t="shared" si="134"/>
        <v>0</v>
      </c>
      <c r="BA66" s="822">
        <f t="shared" si="134"/>
        <v>0</v>
      </c>
      <c r="BB66" s="822">
        <f t="shared" si="134"/>
        <v>0</v>
      </c>
      <c r="BC66" s="822">
        <f t="shared" si="134"/>
        <v>0</v>
      </c>
      <c r="BD66" s="822">
        <f t="shared" si="134"/>
        <v>0</v>
      </c>
      <c r="BE66" s="822">
        <f t="shared" si="134"/>
        <v>0</v>
      </c>
      <c r="BF66" s="822">
        <f t="shared" si="134"/>
        <v>0</v>
      </c>
      <c r="BG66" s="822">
        <f t="shared" si="134"/>
        <v>0</v>
      </c>
      <c r="BH66" s="822">
        <f t="shared" si="134"/>
        <v>0</v>
      </c>
      <c r="BI66" s="822">
        <f t="shared" si="134"/>
        <v>0</v>
      </c>
      <c r="BJ66" s="822">
        <f t="shared" si="134"/>
        <v>0</v>
      </c>
      <c r="BK66" s="822">
        <f t="shared" si="134"/>
        <v>0</v>
      </c>
      <c r="BL66" s="822">
        <f t="shared" si="134"/>
        <v>0</v>
      </c>
      <c r="BM66" s="822">
        <f t="shared" si="134"/>
        <v>0</v>
      </c>
      <c r="BN66" s="822">
        <f t="shared" si="134"/>
        <v>0</v>
      </c>
      <c r="BO66" s="822">
        <f t="shared" si="134"/>
        <v>0</v>
      </c>
      <c r="BP66" s="822">
        <f t="shared" si="134"/>
        <v>0</v>
      </c>
      <c r="BQ66" s="822">
        <f t="shared" si="134"/>
        <v>0</v>
      </c>
      <c r="BR66" s="822">
        <f t="shared" si="134"/>
        <v>0</v>
      </c>
      <c r="BS66" s="822">
        <f>IF(BS42=0,0,BS57/(BS39*BS42*BS33))</f>
        <v>0</v>
      </c>
      <c r="BT66" s="822">
        <f>IF(BT42=0,0,BT57/(BT39*BT42*BT33))</f>
        <v>0</v>
      </c>
      <c r="BU66" s="822">
        <f>IF(BU42=0,0,BU57/(BU39*BU42*BU33))</f>
        <v>0</v>
      </c>
      <c r="BV66" s="822">
        <f>IF(BV42=0,0,BV57/(BV39*BV42*BV33))</f>
        <v>0</v>
      </c>
      <c r="BW66" s="822">
        <f t="shared" ref="BW66:EH66" si="135">IF(BW42=0,0,BW57/(BW39*BW42*BW33))</f>
        <v>0</v>
      </c>
      <c r="BX66" s="822">
        <f t="shared" si="135"/>
        <v>0</v>
      </c>
      <c r="BY66" s="822">
        <f t="shared" si="135"/>
        <v>0</v>
      </c>
      <c r="BZ66" s="822">
        <f t="shared" si="135"/>
        <v>0</v>
      </c>
      <c r="CA66" s="822">
        <f t="shared" si="135"/>
        <v>0</v>
      </c>
      <c r="CB66" s="822">
        <f t="shared" si="135"/>
        <v>0</v>
      </c>
      <c r="CC66" s="822">
        <f t="shared" si="135"/>
        <v>0</v>
      </c>
      <c r="CD66" s="822">
        <f t="shared" si="135"/>
        <v>0</v>
      </c>
      <c r="CE66" s="822">
        <f t="shared" si="135"/>
        <v>0</v>
      </c>
      <c r="CF66" s="822">
        <f t="shared" si="135"/>
        <v>0</v>
      </c>
      <c r="CG66" s="822">
        <f t="shared" si="135"/>
        <v>0</v>
      </c>
      <c r="CH66" s="822">
        <f t="shared" si="135"/>
        <v>0</v>
      </c>
      <c r="CI66" s="822">
        <f t="shared" si="135"/>
        <v>0</v>
      </c>
      <c r="CJ66" s="822">
        <f t="shared" si="135"/>
        <v>0</v>
      </c>
      <c r="CK66" s="822">
        <f t="shared" si="135"/>
        <v>0</v>
      </c>
      <c r="CL66" s="822">
        <f t="shared" si="135"/>
        <v>0</v>
      </c>
      <c r="CM66" s="822">
        <f t="shared" si="135"/>
        <v>0</v>
      </c>
      <c r="CN66" s="822">
        <f t="shared" si="135"/>
        <v>0</v>
      </c>
      <c r="CO66" s="822">
        <f t="shared" si="135"/>
        <v>0</v>
      </c>
      <c r="CP66" s="822">
        <f t="shared" si="135"/>
        <v>0</v>
      </c>
      <c r="CQ66" s="822">
        <f t="shared" si="135"/>
        <v>0</v>
      </c>
      <c r="CR66" s="822">
        <f t="shared" si="135"/>
        <v>0</v>
      </c>
      <c r="CS66" s="822">
        <f t="shared" si="135"/>
        <v>0</v>
      </c>
      <c r="CT66" s="822">
        <f t="shared" si="135"/>
        <v>0</v>
      </c>
      <c r="CU66" s="822">
        <f t="shared" si="135"/>
        <v>0</v>
      </c>
      <c r="CV66" s="822">
        <f t="shared" si="135"/>
        <v>0</v>
      </c>
      <c r="CW66" s="822">
        <f t="shared" si="135"/>
        <v>0</v>
      </c>
      <c r="CX66" s="822">
        <f t="shared" si="135"/>
        <v>0</v>
      </c>
      <c r="CY66" s="822">
        <f t="shared" si="135"/>
        <v>0</v>
      </c>
      <c r="CZ66" s="822">
        <f t="shared" si="135"/>
        <v>0</v>
      </c>
      <c r="DA66" s="822">
        <f t="shared" si="135"/>
        <v>0</v>
      </c>
      <c r="DB66" s="822">
        <f t="shared" si="135"/>
        <v>0</v>
      </c>
      <c r="DC66" s="822">
        <f t="shared" si="135"/>
        <v>0</v>
      </c>
      <c r="DD66" s="822">
        <f t="shared" si="135"/>
        <v>0</v>
      </c>
      <c r="DE66" s="822">
        <f t="shared" si="135"/>
        <v>0</v>
      </c>
      <c r="DF66" s="822">
        <f t="shared" si="135"/>
        <v>0</v>
      </c>
      <c r="DG66" s="822">
        <f t="shared" si="135"/>
        <v>0</v>
      </c>
      <c r="DH66" s="822">
        <f t="shared" si="135"/>
        <v>0</v>
      </c>
      <c r="DI66" s="822">
        <f t="shared" si="135"/>
        <v>0</v>
      </c>
      <c r="DJ66" s="822">
        <f t="shared" si="135"/>
        <v>0</v>
      </c>
      <c r="DK66" s="822">
        <f t="shared" si="135"/>
        <v>0</v>
      </c>
      <c r="DL66" s="822">
        <f t="shared" si="135"/>
        <v>0</v>
      </c>
      <c r="DM66" s="822">
        <f t="shared" si="135"/>
        <v>0</v>
      </c>
      <c r="DN66" s="822">
        <f t="shared" si="135"/>
        <v>0</v>
      </c>
      <c r="DO66" s="822">
        <f t="shared" si="135"/>
        <v>0</v>
      </c>
      <c r="DP66" s="822">
        <f t="shared" si="135"/>
        <v>0</v>
      </c>
      <c r="DQ66" s="822">
        <f t="shared" si="135"/>
        <v>0</v>
      </c>
      <c r="DR66" s="822">
        <f t="shared" si="135"/>
        <v>0</v>
      </c>
      <c r="DS66" s="822">
        <f t="shared" si="135"/>
        <v>0</v>
      </c>
      <c r="DT66" s="822">
        <f t="shared" si="135"/>
        <v>0</v>
      </c>
      <c r="DU66" s="822">
        <f t="shared" si="135"/>
        <v>0</v>
      </c>
      <c r="DV66" s="822">
        <f t="shared" si="135"/>
        <v>0</v>
      </c>
      <c r="DW66" s="822">
        <f t="shared" si="135"/>
        <v>0</v>
      </c>
      <c r="DX66" s="822">
        <f t="shared" si="135"/>
        <v>0</v>
      </c>
      <c r="DY66" s="822">
        <f t="shared" si="135"/>
        <v>0</v>
      </c>
      <c r="DZ66" s="822">
        <f t="shared" si="135"/>
        <v>0</v>
      </c>
      <c r="EA66" s="822">
        <f t="shared" si="135"/>
        <v>0</v>
      </c>
      <c r="EB66" s="822">
        <f t="shared" si="135"/>
        <v>0</v>
      </c>
      <c r="EC66" s="822">
        <f t="shared" si="135"/>
        <v>0</v>
      </c>
      <c r="ED66" s="822">
        <f t="shared" si="135"/>
        <v>0</v>
      </c>
      <c r="EE66" s="822">
        <f t="shared" si="135"/>
        <v>0</v>
      </c>
      <c r="EF66" s="822">
        <f t="shared" si="135"/>
        <v>0</v>
      </c>
      <c r="EG66" s="822">
        <f t="shared" si="135"/>
        <v>0</v>
      </c>
      <c r="EH66" s="822">
        <f t="shared" si="135"/>
        <v>0</v>
      </c>
      <c r="EI66" s="822">
        <f t="shared" ref="EI66:EY66" si="136">IF(EI42=0,0,EI57/(EI39*EI42*EI33))</f>
        <v>0</v>
      </c>
      <c r="EJ66" s="822">
        <f t="shared" si="136"/>
        <v>0</v>
      </c>
      <c r="EK66" s="822">
        <f t="shared" si="136"/>
        <v>0</v>
      </c>
      <c r="EL66" s="822">
        <f t="shared" si="136"/>
        <v>0</v>
      </c>
      <c r="EM66" s="822">
        <f t="shared" si="136"/>
        <v>0</v>
      </c>
      <c r="EN66" s="822">
        <f t="shared" si="136"/>
        <v>0</v>
      </c>
      <c r="EO66" s="822">
        <f t="shared" si="136"/>
        <v>0</v>
      </c>
      <c r="EP66" s="822">
        <f t="shared" si="136"/>
        <v>0</v>
      </c>
      <c r="EQ66" s="822">
        <f t="shared" si="136"/>
        <v>0</v>
      </c>
      <c r="ER66" s="822">
        <f t="shared" si="136"/>
        <v>0</v>
      </c>
      <c r="ES66" s="822">
        <f t="shared" si="136"/>
        <v>0</v>
      </c>
      <c r="ET66" s="822">
        <f t="shared" si="136"/>
        <v>0</v>
      </c>
      <c r="EU66" s="822">
        <f t="shared" si="136"/>
        <v>0</v>
      </c>
      <c r="EV66" s="822">
        <f t="shared" si="136"/>
        <v>0</v>
      </c>
      <c r="EW66" s="822">
        <f t="shared" si="136"/>
        <v>0</v>
      </c>
      <c r="EX66" s="822">
        <f t="shared" si="136"/>
        <v>0</v>
      </c>
      <c r="EY66" s="822">
        <f t="shared" si="136"/>
        <v>0</v>
      </c>
      <c r="EZ66" s="483"/>
      <c r="FA66" s="2"/>
      <c r="FB66" s="2"/>
      <c r="FC66" s="2"/>
      <c r="FD66" s="2"/>
      <c r="GV66" s="388"/>
    </row>
    <row r="67" spans="1:204" s="386" customFormat="1">
      <c r="A67" s="2"/>
      <c r="B67" s="793" t="s">
        <v>627</v>
      </c>
      <c r="C67" s="797" t="str">
        <f>Dictionary!$D$256</f>
        <v>Стоимость брака</v>
      </c>
      <c r="D67" s="1117">
        <f t="shared" si="115"/>
        <v>0</v>
      </c>
      <c r="E67" s="1195">
        <f t="shared" ref="E67:AJ67" si="137">SUM(E61:E66)*E34</f>
        <v>1.0129459103855639E-3</v>
      </c>
      <c r="F67" s="825">
        <f t="shared" si="137"/>
        <v>0</v>
      </c>
      <c r="G67" s="826">
        <f t="shared" si="137"/>
        <v>0</v>
      </c>
      <c r="H67" s="826">
        <f t="shared" si="137"/>
        <v>0</v>
      </c>
      <c r="I67" s="826">
        <f t="shared" si="137"/>
        <v>0</v>
      </c>
      <c r="J67" s="826">
        <f t="shared" si="137"/>
        <v>0</v>
      </c>
      <c r="K67" s="826">
        <f t="shared" si="137"/>
        <v>0</v>
      </c>
      <c r="L67" s="826">
        <f t="shared" si="137"/>
        <v>0</v>
      </c>
      <c r="M67" s="826">
        <f t="shared" si="137"/>
        <v>0</v>
      </c>
      <c r="N67" s="826">
        <f t="shared" si="137"/>
        <v>0</v>
      </c>
      <c r="O67" s="826">
        <f t="shared" si="137"/>
        <v>0</v>
      </c>
      <c r="P67" s="826">
        <f t="shared" si="137"/>
        <v>0</v>
      </c>
      <c r="Q67" s="826">
        <f t="shared" si="137"/>
        <v>0</v>
      </c>
      <c r="R67" s="826">
        <f t="shared" si="137"/>
        <v>0</v>
      </c>
      <c r="S67" s="826">
        <f t="shared" si="137"/>
        <v>0</v>
      </c>
      <c r="T67" s="826">
        <f t="shared" si="137"/>
        <v>0</v>
      </c>
      <c r="U67" s="826">
        <f t="shared" si="137"/>
        <v>0</v>
      </c>
      <c r="V67" s="826">
        <f t="shared" si="137"/>
        <v>0</v>
      </c>
      <c r="W67" s="826">
        <f t="shared" si="137"/>
        <v>0</v>
      </c>
      <c r="X67" s="826">
        <f t="shared" si="137"/>
        <v>0</v>
      </c>
      <c r="Y67" s="826">
        <f t="shared" si="137"/>
        <v>0</v>
      </c>
      <c r="Z67" s="826">
        <f t="shared" si="137"/>
        <v>0</v>
      </c>
      <c r="AA67" s="826">
        <f t="shared" si="137"/>
        <v>0</v>
      </c>
      <c r="AB67" s="826">
        <f t="shared" si="137"/>
        <v>0</v>
      </c>
      <c r="AC67" s="826">
        <f t="shared" si="137"/>
        <v>0</v>
      </c>
      <c r="AD67" s="826">
        <f t="shared" si="137"/>
        <v>0</v>
      </c>
      <c r="AE67" s="826">
        <f t="shared" si="137"/>
        <v>0</v>
      </c>
      <c r="AF67" s="826">
        <f t="shared" si="137"/>
        <v>0</v>
      </c>
      <c r="AG67" s="826">
        <f t="shared" si="137"/>
        <v>0</v>
      </c>
      <c r="AH67" s="826">
        <f t="shared" si="137"/>
        <v>0</v>
      </c>
      <c r="AI67" s="826">
        <f t="shared" si="137"/>
        <v>0</v>
      </c>
      <c r="AJ67" s="826">
        <f t="shared" si="137"/>
        <v>0</v>
      </c>
      <c r="AK67" s="826">
        <f t="shared" ref="AK67:BP67" si="138">SUM(AK61:AK66)*AK34</f>
        <v>0</v>
      </c>
      <c r="AL67" s="826">
        <f t="shared" si="138"/>
        <v>0</v>
      </c>
      <c r="AM67" s="826">
        <f t="shared" si="138"/>
        <v>0</v>
      </c>
      <c r="AN67" s="826">
        <f t="shared" si="138"/>
        <v>0</v>
      </c>
      <c r="AO67" s="826">
        <f t="shared" si="138"/>
        <v>0</v>
      </c>
      <c r="AP67" s="826">
        <f t="shared" si="138"/>
        <v>0</v>
      </c>
      <c r="AQ67" s="826">
        <f t="shared" si="138"/>
        <v>0</v>
      </c>
      <c r="AR67" s="826">
        <f t="shared" si="138"/>
        <v>0</v>
      </c>
      <c r="AS67" s="826">
        <f t="shared" si="138"/>
        <v>0</v>
      </c>
      <c r="AT67" s="826">
        <f t="shared" si="138"/>
        <v>0</v>
      </c>
      <c r="AU67" s="826">
        <f t="shared" si="138"/>
        <v>0</v>
      </c>
      <c r="AV67" s="826">
        <f t="shared" si="138"/>
        <v>0</v>
      </c>
      <c r="AW67" s="826">
        <f t="shared" si="138"/>
        <v>0</v>
      </c>
      <c r="AX67" s="826">
        <f t="shared" si="138"/>
        <v>0</v>
      </c>
      <c r="AY67" s="826">
        <f t="shared" si="138"/>
        <v>0</v>
      </c>
      <c r="AZ67" s="826">
        <f t="shared" si="138"/>
        <v>0</v>
      </c>
      <c r="BA67" s="826">
        <f t="shared" si="138"/>
        <v>0</v>
      </c>
      <c r="BB67" s="826">
        <f t="shared" si="138"/>
        <v>0</v>
      </c>
      <c r="BC67" s="826">
        <f t="shared" si="138"/>
        <v>0</v>
      </c>
      <c r="BD67" s="826">
        <f t="shared" si="138"/>
        <v>0</v>
      </c>
      <c r="BE67" s="826">
        <f t="shared" si="138"/>
        <v>0</v>
      </c>
      <c r="BF67" s="826">
        <f t="shared" si="138"/>
        <v>0</v>
      </c>
      <c r="BG67" s="826">
        <f t="shared" si="138"/>
        <v>0</v>
      </c>
      <c r="BH67" s="826">
        <f t="shared" si="138"/>
        <v>0</v>
      </c>
      <c r="BI67" s="826">
        <f t="shared" si="138"/>
        <v>0</v>
      </c>
      <c r="BJ67" s="826">
        <f t="shared" si="138"/>
        <v>0</v>
      </c>
      <c r="BK67" s="826">
        <f t="shared" si="138"/>
        <v>0</v>
      </c>
      <c r="BL67" s="826">
        <f t="shared" si="138"/>
        <v>0</v>
      </c>
      <c r="BM67" s="826">
        <f t="shared" si="138"/>
        <v>0</v>
      </c>
      <c r="BN67" s="826">
        <f t="shared" si="138"/>
        <v>0</v>
      </c>
      <c r="BO67" s="826">
        <f t="shared" si="138"/>
        <v>0</v>
      </c>
      <c r="BP67" s="826">
        <f t="shared" si="138"/>
        <v>0</v>
      </c>
      <c r="BQ67" s="826">
        <f t="shared" ref="BQ67:BV67" si="139">SUM(BQ61:BQ66)*BQ34</f>
        <v>0</v>
      </c>
      <c r="BR67" s="826">
        <f t="shared" si="139"/>
        <v>0</v>
      </c>
      <c r="BS67" s="826">
        <f t="shared" si="139"/>
        <v>0</v>
      </c>
      <c r="BT67" s="826">
        <f t="shared" si="139"/>
        <v>0</v>
      </c>
      <c r="BU67" s="826">
        <f t="shared" si="139"/>
        <v>0</v>
      </c>
      <c r="BV67" s="826">
        <f t="shared" si="139"/>
        <v>0</v>
      </c>
      <c r="BW67" s="826">
        <f t="shared" ref="BW67:EH67" si="140">SUM(BW61:BW66)*BW34</f>
        <v>0</v>
      </c>
      <c r="BX67" s="826">
        <f t="shared" si="140"/>
        <v>0</v>
      </c>
      <c r="BY67" s="826">
        <f t="shared" si="140"/>
        <v>0</v>
      </c>
      <c r="BZ67" s="826">
        <f t="shared" si="140"/>
        <v>0</v>
      </c>
      <c r="CA67" s="826">
        <f t="shared" si="140"/>
        <v>0</v>
      </c>
      <c r="CB67" s="826">
        <f t="shared" si="140"/>
        <v>0</v>
      </c>
      <c r="CC67" s="826">
        <f t="shared" si="140"/>
        <v>0</v>
      </c>
      <c r="CD67" s="826">
        <f t="shared" si="140"/>
        <v>0</v>
      </c>
      <c r="CE67" s="826">
        <f t="shared" si="140"/>
        <v>0</v>
      </c>
      <c r="CF67" s="826">
        <f t="shared" si="140"/>
        <v>0</v>
      </c>
      <c r="CG67" s="826">
        <f t="shared" si="140"/>
        <v>0</v>
      </c>
      <c r="CH67" s="826">
        <f t="shared" si="140"/>
        <v>0</v>
      </c>
      <c r="CI67" s="826">
        <f t="shared" si="140"/>
        <v>0</v>
      </c>
      <c r="CJ67" s="826">
        <f t="shared" si="140"/>
        <v>0</v>
      </c>
      <c r="CK67" s="826">
        <f t="shared" si="140"/>
        <v>0</v>
      </c>
      <c r="CL67" s="826">
        <f t="shared" si="140"/>
        <v>0</v>
      </c>
      <c r="CM67" s="826">
        <f t="shared" si="140"/>
        <v>0</v>
      </c>
      <c r="CN67" s="826">
        <f t="shared" si="140"/>
        <v>0</v>
      </c>
      <c r="CO67" s="826">
        <f t="shared" si="140"/>
        <v>0</v>
      </c>
      <c r="CP67" s="826">
        <f t="shared" si="140"/>
        <v>0</v>
      </c>
      <c r="CQ67" s="826">
        <f t="shared" si="140"/>
        <v>0</v>
      </c>
      <c r="CR67" s="826">
        <f t="shared" si="140"/>
        <v>0</v>
      </c>
      <c r="CS67" s="826">
        <f t="shared" si="140"/>
        <v>0</v>
      </c>
      <c r="CT67" s="826">
        <f t="shared" si="140"/>
        <v>0</v>
      </c>
      <c r="CU67" s="826">
        <f t="shared" si="140"/>
        <v>0</v>
      </c>
      <c r="CV67" s="826">
        <f t="shared" si="140"/>
        <v>0</v>
      </c>
      <c r="CW67" s="826">
        <f t="shared" si="140"/>
        <v>0</v>
      </c>
      <c r="CX67" s="826">
        <f t="shared" si="140"/>
        <v>0</v>
      </c>
      <c r="CY67" s="826">
        <f t="shared" si="140"/>
        <v>0</v>
      </c>
      <c r="CZ67" s="826">
        <f t="shared" si="140"/>
        <v>0</v>
      </c>
      <c r="DA67" s="826">
        <f t="shared" si="140"/>
        <v>0</v>
      </c>
      <c r="DB67" s="826">
        <f t="shared" si="140"/>
        <v>0</v>
      </c>
      <c r="DC67" s="826">
        <f t="shared" si="140"/>
        <v>0</v>
      </c>
      <c r="DD67" s="826">
        <f t="shared" si="140"/>
        <v>0</v>
      </c>
      <c r="DE67" s="826">
        <f t="shared" si="140"/>
        <v>0</v>
      </c>
      <c r="DF67" s="826">
        <f t="shared" si="140"/>
        <v>0</v>
      </c>
      <c r="DG67" s="826">
        <f t="shared" si="140"/>
        <v>0</v>
      </c>
      <c r="DH67" s="826">
        <f t="shared" si="140"/>
        <v>0</v>
      </c>
      <c r="DI67" s="826">
        <f t="shared" si="140"/>
        <v>0</v>
      </c>
      <c r="DJ67" s="826">
        <f t="shared" si="140"/>
        <v>0</v>
      </c>
      <c r="DK67" s="826">
        <f t="shared" si="140"/>
        <v>0</v>
      </c>
      <c r="DL67" s="826">
        <f t="shared" si="140"/>
        <v>0</v>
      </c>
      <c r="DM67" s="826">
        <f t="shared" si="140"/>
        <v>0</v>
      </c>
      <c r="DN67" s="826">
        <f t="shared" si="140"/>
        <v>0</v>
      </c>
      <c r="DO67" s="826">
        <f t="shared" si="140"/>
        <v>0</v>
      </c>
      <c r="DP67" s="826">
        <f t="shared" si="140"/>
        <v>0</v>
      </c>
      <c r="DQ67" s="826">
        <f t="shared" si="140"/>
        <v>0</v>
      </c>
      <c r="DR67" s="826">
        <f t="shared" si="140"/>
        <v>0</v>
      </c>
      <c r="DS67" s="826">
        <f t="shared" si="140"/>
        <v>0</v>
      </c>
      <c r="DT67" s="826">
        <f t="shared" si="140"/>
        <v>0</v>
      </c>
      <c r="DU67" s="826">
        <f t="shared" si="140"/>
        <v>0</v>
      </c>
      <c r="DV67" s="826">
        <f t="shared" si="140"/>
        <v>0</v>
      </c>
      <c r="DW67" s="826">
        <f t="shared" si="140"/>
        <v>0</v>
      </c>
      <c r="DX67" s="826">
        <f t="shared" si="140"/>
        <v>0</v>
      </c>
      <c r="DY67" s="826">
        <f t="shared" si="140"/>
        <v>0</v>
      </c>
      <c r="DZ67" s="826">
        <f t="shared" si="140"/>
        <v>0</v>
      </c>
      <c r="EA67" s="826">
        <f t="shared" si="140"/>
        <v>0</v>
      </c>
      <c r="EB67" s="826">
        <f t="shared" si="140"/>
        <v>0</v>
      </c>
      <c r="EC67" s="826">
        <f t="shared" si="140"/>
        <v>0</v>
      </c>
      <c r="ED67" s="826">
        <f t="shared" si="140"/>
        <v>0</v>
      </c>
      <c r="EE67" s="826">
        <f t="shared" si="140"/>
        <v>0</v>
      </c>
      <c r="EF67" s="826">
        <f t="shared" si="140"/>
        <v>0</v>
      </c>
      <c r="EG67" s="826">
        <f t="shared" si="140"/>
        <v>0</v>
      </c>
      <c r="EH67" s="826">
        <f t="shared" si="140"/>
        <v>0</v>
      </c>
      <c r="EI67" s="826">
        <f t="shared" ref="EI67:EY67" si="141">SUM(EI61:EI66)*EI34</f>
        <v>0</v>
      </c>
      <c r="EJ67" s="826">
        <f t="shared" si="141"/>
        <v>0</v>
      </c>
      <c r="EK67" s="826">
        <f t="shared" si="141"/>
        <v>0</v>
      </c>
      <c r="EL67" s="826">
        <f t="shared" si="141"/>
        <v>0</v>
      </c>
      <c r="EM67" s="826">
        <f t="shared" si="141"/>
        <v>0</v>
      </c>
      <c r="EN67" s="826">
        <f t="shared" si="141"/>
        <v>0</v>
      </c>
      <c r="EO67" s="826">
        <f t="shared" si="141"/>
        <v>0</v>
      </c>
      <c r="EP67" s="826">
        <f t="shared" si="141"/>
        <v>0</v>
      </c>
      <c r="EQ67" s="826">
        <f t="shared" si="141"/>
        <v>0</v>
      </c>
      <c r="ER67" s="826">
        <f t="shared" si="141"/>
        <v>0</v>
      </c>
      <c r="ES67" s="826">
        <f t="shared" si="141"/>
        <v>0</v>
      </c>
      <c r="ET67" s="826">
        <f t="shared" si="141"/>
        <v>0</v>
      </c>
      <c r="EU67" s="826">
        <f t="shared" si="141"/>
        <v>0</v>
      </c>
      <c r="EV67" s="826">
        <f t="shared" si="141"/>
        <v>0</v>
      </c>
      <c r="EW67" s="826">
        <f t="shared" si="141"/>
        <v>0</v>
      </c>
      <c r="EX67" s="826">
        <f t="shared" si="141"/>
        <v>0</v>
      </c>
      <c r="EY67" s="826">
        <f t="shared" si="141"/>
        <v>0</v>
      </c>
      <c r="EZ67" s="483"/>
      <c r="FA67" s="2"/>
      <c r="FB67" s="2"/>
      <c r="FC67" s="2"/>
      <c r="FD67" s="2"/>
      <c r="GV67" s="388"/>
    </row>
    <row r="68" spans="1:204" s="386" customFormat="1" ht="12.75" customHeight="1">
      <c r="A68" s="7"/>
      <c r="B68" s="790" t="s">
        <v>651</v>
      </c>
      <c r="C68" s="791" t="str">
        <f>Dictionary!$D$257</f>
        <v>Стоимость ретуши</v>
      </c>
      <c r="D68" s="1117">
        <f t="shared" si="115"/>
        <v>0</v>
      </c>
      <c r="E68" s="1187">
        <f>SUM(E61:E66)*E35</f>
        <v>0</v>
      </c>
      <c r="F68" s="823">
        <f>SUM(F61:F66)*F35</f>
        <v>0</v>
      </c>
      <c r="G68" s="822">
        <f t="shared" ref="G68:BR68" si="142">SUM(G61:G66)*G35</f>
        <v>0</v>
      </c>
      <c r="H68" s="822">
        <f t="shared" si="142"/>
        <v>0</v>
      </c>
      <c r="I68" s="822">
        <f t="shared" si="142"/>
        <v>0</v>
      </c>
      <c r="J68" s="822">
        <f t="shared" si="142"/>
        <v>0</v>
      </c>
      <c r="K68" s="822">
        <f t="shared" si="142"/>
        <v>0</v>
      </c>
      <c r="L68" s="822">
        <f t="shared" si="142"/>
        <v>0</v>
      </c>
      <c r="M68" s="822">
        <f t="shared" si="142"/>
        <v>0</v>
      </c>
      <c r="N68" s="822">
        <f t="shared" si="142"/>
        <v>0</v>
      </c>
      <c r="O68" s="822">
        <f t="shared" si="142"/>
        <v>0</v>
      </c>
      <c r="P68" s="822">
        <f t="shared" si="142"/>
        <v>0</v>
      </c>
      <c r="Q68" s="822">
        <f t="shared" si="142"/>
        <v>0</v>
      </c>
      <c r="R68" s="822">
        <f t="shared" si="142"/>
        <v>0</v>
      </c>
      <c r="S68" s="822">
        <f t="shared" si="142"/>
        <v>0</v>
      </c>
      <c r="T68" s="822">
        <f t="shared" si="142"/>
        <v>0</v>
      </c>
      <c r="U68" s="822">
        <f t="shared" si="142"/>
        <v>0</v>
      </c>
      <c r="V68" s="822">
        <f t="shared" si="142"/>
        <v>0</v>
      </c>
      <c r="W68" s="822">
        <f t="shared" si="142"/>
        <v>0</v>
      </c>
      <c r="X68" s="822">
        <f t="shared" si="142"/>
        <v>0</v>
      </c>
      <c r="Y68" s="822">
        <f t="shared" si="142"/>
        <v>0</v>
      </c>
      <c r="Z68" s="822">
        <f t="shared" si="142"/>
        <v>0</v>
      </c>
      <c r="AA68" s="822">
        <f t="shared" si="142"/>
        <v>0</v>
      </c>
      <c r="AB68" s="822">
        <f t="shared" si="142"/>
        <v>0</v>
      </c>
      <c r="AC68" s="822">
        <f t="shared" si="142"/>
        <v>0</v>
      </c>
      <c r="AD68" s="822">
        <f t="shared" si="142"/>
        <v>0</v>
      </c>
      <c r="AE68" s="822">
        <f t="shared" si="142"/>
        <v>0</v>
      </c>
      <c r="AF68" s="822">
        <f t="shared" si="142"/>
        <v>0</v>
      </c>
      <c r="AG68" s="822">
        <f t="shared" si="142"/>
        <v>0</v>
      </c>
      <c r="AH68" s="822">
        <f t="shared" si="142"/>
        <v>0</v>
      </c>
      <c r="AI68" s="822">
        <f t="shared" si="142"/>
        <v>0</v>
      </c>
      <c r="AJ68" s="822">
        <f t="shared" si="142"/>
        <v>0</v>
      </c>
      <c r="AK68" s="822">
        <f t="shared" si="142"/>
        <v>0</v>
      </c>
      <c r="AL68" s="822">
        <f t="shared" si="142"/>
        <v>0</v>
      </c>
      <c r="AM68" s="822">
        <f t="shared" si="142"/>
        <v>0</v>
      </c>
      <c r="AN68" s="822">
        <f t="shared" si="142"/>
        <v>0</v>
      </c>
      <c r="AO68" s="822">
        <f t="shared" si="142"/>
        <v>0</v>
      </c>
      <c r="AP68" s="822">
        <f t="shared" si="142"/>
        <v>0</v>
      </c>
      <c r="AQ68" s="822">
        <f t="shared" si="142"/>
        <v>0</v>
      </c>
      <c r="AR68" s="822">
        <f t="shared" si="142"/>
        <v>0</v>
      </c>
      <c r="AS68" s="822">
        <f t="shared" si="142"/>
        <v>0</v>
      </c>
      <c r="AT68" s="822">
        <f t="shared" si="142"/>
        <v>0</v>
      </c>
      <c r="AU68" s="822">
        <f t="shared" si="142"/>
        <v>0</v>
      </c>
      <c r="AV68" s="822">
        <f t="shared" si="142"/>
        <v>0</v>
      </c>
      <c r="AW68" s="822">
        <f t="shared" si="142"/>
        <v>0</v>
      </c>
      <c r="AX68" s="822">
        <f t="shared" si="142"/>
        <v>0</v>
      </c>
      <c r="AY68" s="822">
        <f t="shared" si="142"/>
        <v>0</v>
      </c>
      <c r="AZ68" s="822">
        <f t="shared" si="142"/>
        <v>0</v>
      </c>
      <c r="BA68" s="822">
        <f t="shared" si="142"/>
        <v>0</v>
      </c>
      <c r="BB68" s="822">
        <f t="shared" si="142"/>
        <v>0</v>
      </c>
      <c r="BC68" s="822">
        <f t="shared" si="142"/>
        <v>0</v>
      </c>
      <c r="BD68" s="822">
        <f t="shared" si="142"/>
        <v>0</v>
      </c>
      <c r="BE68" s="822">
        <f t="shared" si="142"/>
        <v>0</v>
      </c>
      <c r="BF68" s="822">
        <f t="shared" si="142"/>
        <v>0</v>
      </c>
      <c r="BG68" s="822">
        <f t="shared" si="142"/>
        <v>0</v>
      </c>
      <c r="BH68" s="822">
        <f t="shared" si="142"/>
        <v>0</v>
      </c>
      <c r="BI68" s="822">
        <f t="shared" si="142"/>
        <v>0</v>
      </c>
      <c r="BJ68" s="822">
        <f t="shared" si="142"/>
        <v>0</v>
      </c>
      <c r="BK68" s="822">
        <f t="shared" si="142"/>
        <v>0</v>
      </c>
      <c r="BL68" s="822">
        <f t="shared" si="142"/>
        <v>0</v>
      </c>
      <c r="BM68" s="822">
        <f t="shared" si="142"/>
        <v>0</v>
      </c>
      <c r="BN68" s="822">
        <f t="shared" si="142"/>
        <v>0</v>
      </c>
      <c r="BO68" s="822">
        <f t="shared" si="142"/>
        <v>0</v>
      </c>
      <c r="BP68" s="822">
        <f t="shared" si="142"/>
        <v>0</v>
      </c>
      <c r="BQ68" s="822">
        <f t="shared" si="142"/>
        <v>0</v>
      </c>
      <c r="BR68" s="822">
        <f t="shared" si="142"/>
        <v>0</v>
      </c>
      <c r="BS68" s="822">
        <f>SUM(BS61:BS66)*BS35</f>
        <v>0</v>
      </c>
      <c r="BT68" s="822">
        <f>SUM(BT61:BT66)*BT35</f>
        <v>0</v>
      </c>
      <c r="BU68" s="822">
        <f>SUM(BU61:BU66)*BU35</f>
        <v>0</v>
      </c>
      <c r="BV68" s="822">
        <f>SUM(BV61:BV66)*BV35</f>
        <v>0</v>
      </c>
      <c r="BW68" s="822">
        <f t="shared" ref="BW68:EH68" si="143">SUM(BW61:BW66)*BW35</f>
        <v>0</v>
      </c>
      <c r="BX68" s="822">
        <f t="shared" si="143"/>
        <v>0</v>
      </c>
      <c r="BY68" s="822">
        <f t="shared" si="143"/>
        <v>0</v>
      </c>
      <c r="BZ68" s="822">
        <f t="shared" si="143"/>
        <v>0</v>
      </c>
      <c r="CA68" s="822">
        <f t="shared" si="143"/>
        <v>0</v>
      </c>
      <c r="CB68" s="822">
        <f t="shared" si="143"/>
        <v>0</v>
      </c>
      <c r="CC68" s="822">
        <f t="shared" si="143"/>
        <v>0</v>
      </c>
      <c r="CD68" s="822">
        <f t="shared" si="143"/>
        <v>0</v>
      </c>
      <c r="CE68" s="822">
        <f t="shared" si="143"/>
        <v>0</v>
      </c>
      <c r="CF68" s="822">
        <f t="shared" si="143"/>
        <v>0</v>
      </c>
      <c r="CG68" s="822">
        <f t="shared" si="143"/>
        <v>0</v>
      </c>
      <c r="CH68" s="822">
        <f t="shared" si="143"/>
        <v>0</v>
      </c>
      <c r="CI68" s="822">
        <f t="shared" si="143"/>
        <v>0</v>
      </c>
      <c r="CJ68" s="822">
        <f t="shared" si="143"/>
        <v>0</v>
      </c>
      <c r="CK68" s="822">
        <f t="shared" si="143"/>
        <v>0</v>
      </c>
      <c r="CL68" s="822">
        <f t="shared" si="143"/>
        <v>0</v>
      </c>
      <c r="CM68" s="822">
        <f t="shared" si="143"/>
        <v>0</v>
      </c>
      <c r="CN68" s="822">
        <f t="shared" si="143"/>
        <v>0</v>
      </c>
      <c r="CO68" s="822">
        <f t="shared" si="143"/>
        <v>0</v>
      </c>
      <c r="CP68" s="822">
        <f t="shared" si="143"/>
        <v>0</v>
      </c>
      <c r="CQ68" s="822">
        <f t="shared" si="143"/>
        <v>0</v>
      </c>
      <c r="CR68" s="822">
        <f t="shared" si="143"/>
        <v>0</v>
      </c>
      <c r="CS68" s="822">
        <f t="shared" si="143"/>
        <v>0</v>
      </c>
      <c r="CT68" s="822">
        <f t="shared" si="143"/>
        <v>0</v>
      </c>
      <c r="CU68" s="822">
        <f t="shared" si="143"/>
        <v>0</v>
      </c>
      <c r="CV68" s="822">
        <f t="shared" si="143"/>
        <v>0</v>
      </c>
      <c r="CW68" s="822">
        <f t="shared" si="143"/>
        <v>0</v>
      </c>
      <c r="CX68" s="822">
        <f t="shared" si="143"/>
        <v>0</v>
      </c>
      <c r="CY68" s="822">
        <f t="shared" si="143"/>
        <v>0</v>
      </c>
      <c r="CZ68" s="822">
        <f t="shared" si="143"/>
        <v>0</v>
      </c>
      <c r="DA68" s="822">
        <f t="shared" si="143"/>
        <v>0</v>
      </c>
      <c r="DB68" s="822">
        <f t="shared" si="143"/>
        <v>0</v>
      </c>
      <c r="DC68" s="822">
        <f t="shared" si="143"/>
        <v>0</v>
      </c>
      <c r="DD68" s="822">
        <f t="shared" si="143"/>
        <v>0</v>
      </c>
      <c r="DE68" s="822">
        <f t="shared" si="143"/>
        <v>0</v>
      </c>
      <c r="DF68" s="822">
        <f t="shared" si="143"/>
        <v>0</v>
      </c>
      <c r="DG68" s="822">
        <f t="shared" si="143"/>
        <v>0</v>
      </c>
      <c r="DH68" s="822">
        <f t="shared" si="143"/>
        <v>0</v>
      </c>
      <c r="DI68" s="822">
        <f t="shared" si="143"/>
        <v>0</v>
      </c>
      <c r="DJ68" s="822">
        <f t="shared" si="143"/>
        <v>0</v>
      </c>
      <c r="DK68" s="822">
        <f t="shared" si="143"/>
        <v>0</v>
      </c>
      <c r="DL68" s="822">
        <f t="shared" si="143"/>
        <v>0</v>
      </c>
      <c r="DM68" s="822">
        <f t="shared" si="143"/>
        <v>0</v>
      </c>
      <c r="DN68" s="822">
        <f t="shared" si="143"/>
        <v>0</v>
      </c>
      <c r="DO68" s="822">
        <f t="shared" si="143"/>
        <v>0</v>
      </c>
      <c r="DP68" s="822">
        <f t="shared" si="143"/>
        <v>0</v>
      </c>
      <c r="DQ68" s="822">
        <f t="shared" si="143"/>
        <v>0</v>
      </c>
      <c r="DR68" s="822">
        <f t="shared" si="143"/>
        <v>0</v>
      </c>
      <c r="DS68" s="822">
        <f t="shared" si="143"/>
        <v>0</v>
      </c>
      <c r="DT68" s="822">
        <f t="shared" si="143"/>
        <v>0</v>
      </c>
      <c r="DU68" s="822">
        <f t="shared" si="143"/>
        <v>0</v>
      </c>
      <c r="DV68" s="822">
        <f t="shared" si="143"/>
        <v>0</v>
      </c>
      <c r="DW68" s="822">
        <f t="shared" si="143"/>
        <v>0</v>
      </c>
      <c r="DX68" s="822">
        <f t="shared" si="143"/>
        <v>0</v>
      </c>
      <c r="DY68" s="822">
        <f t="shared" si="143"/>
        <v>0</v>
      </c>
      <c r="DZ68" s="822">
        <f t="shared" si="143"/>
        <v>0</v>
      </c>
      <c r="EA68" s="822">
        <f t="shared" si="143"/>
        <v>0</v>
      </c>
      <c r="EB68" s="822">
        <f t="shared" si="143"/>
        <v>0</v>
      </c>
      <c r="EC68" s="822">
        <f t="shared" si="143"/>
        <v>0</v>
      </c>
      <c r="ED68" s="822">
        <f t="shared" si="143"/>
        <v>0</v>
      </c>
      <c r="EE68" s="822">
        <f t="shared" si="143"/>
        <v>0</v>
      </c>
      <c r="EF68" s="822">
        <f t="shared" si="143"/>
        <v>0</v>
      </c>
      <c r="EG68" s="822">
        <f t="shared" si="143"/>
        <v>0</v>
      </c>
      <c r="EH68" s="822">
        <f t="shared" si="143"/>
        <v>0</v>
      </c>
      <c r="EI68" s="822">
        <f t="shared" ref="EI68:EY68" si="144">SUM(EI61:EI66)*EI35</f>
        <v>0</v>
      </c>
      <c r="EJ68" s="822">
        <f t="shared" si="144"/>
        <v>0</v>
      </c>
      <c r="EK68" s="822">
        <f t="shared" si="144"/>
        <v>0</v>
      </c>
      <c r="EL68" s="822">
        <f t="shared" si="144"/>
        <v>0</v>
      </c>
      <c r="EM68" s="822">
        <f t="shared" si="144"/>
        <v>0</v>
      </c>
      <c r="EN68" s="822">
        <f t="shared" si="144"/>
        <v>0</v>
      </c>
      <c r="EO68" s="822">
        <f t="shared" si="144"/>
        <v>0</v>
      </c>
      <c r="EP68" s="822">
        <f t="shared" si="144"/>
        <v>0</v>
      </c>
      <c r="EQ68" s="822">
        <f t="shared" si="144"/>
        <v>0</v>
      </c>
      <c r="ER68" s="822">
        <f t="shared" si="144"/>
        <v>0</v>
      </c>
      <c r="ES68" s="822">
        <f t="shared" si="144"/>
        <v>0</v>
      </c>
      <c r="ET68" s="822">
        <f t="shared" si="144"/>
        <v>0</v>
      </c>
      <c r="EU68" s="822">
        <f t="shared" si="144"/>
        <v>0</v>
      </c>
      <c r="EV68" s="822">
        <f t="shared" si="144"/>
        <v>0</v>
      </c>
      <c r="EW68" s="822">
        <f t="shared" si="144"/>
        <v>0</v>
      </c>
      <c r="EX68" s="822">
        <f t="shared" si="144"/>
        <v>0</v>
      </c>
      <c r="EY68" s="822">
        <f t="shared" si="144"/>
        <v>0</v>
      </c>
      <c r="EZ68" s="483"/>
      <c r="FA68" s="2"/>
      <c r="FB68" s="2"/>
      <c r="FC68" s="2"/>
      <c r="FD68" s="2"/>
      <c r="GV68" s="388"/>
    </row>
    <row r="69" spans="1:204" ht="25.5" customHeight="1">
      <c r="A69" s="7"/>
      <c r="B69" s="790" t="s">
        <v>652</v>
      </c>
      <c r="C69" s="791" t="str">
        <f>Dictionary!$D$258</f>
        <v>Другие затраты, входящие в стоимость ставки работы оборудования</v>
      </c>
      <c r="D69" s="1117">
        <f t="shared" si="115"/>
        <v>0</v>
      </c>
      <c r="E69" s="1188"/>
      <c r="F69" s="900"/>
      <c r="G69" s="901"/>
      <c r="H69" s="901"/>
      <c r="I69" s="901"/>
      <c r="J69" s="901"/>
      <c r="K69" s="901"/>
      <c r="L69" s="901"/>
      <c r="M69" s="901"/>
      <c r="N69" s="901"/>
      <c r="O69" s="901"/>
      <c r="P69" s="901"/>
      <c r="Q69" s="901"/>
      <c r="R69" s="901"/>
      <c r="S69" s="901"/>
      <c r="T69" s="901"/>
      <c r="U69" s="901"/>
      <c r="V69" s="901"/>
      <c r="W69" s="901"/>
      <c r="X69" s="901"/>
      <c r="Y69" s="901"/>
      <c r="Z69" s="901"/>
      <c r="AA69" s="901"/>
      <c r="AB69" s="901"/>
      <c r="AC69" s="901"/>
      <c r="AD69" s="901"/>
      <c r="AE69" s="901"/>
      <c r="AF69" s="901"/>
      <c r="AG69" s="901"/>
      <c r="AH69" s="901"/>
      <c r="AI69" s="901"/>
      <c r="AJ69" s="901"/>
      <c r="AK69" s="901"/>
      <c r="AL69" s="901"/>
      <c r="AM69" s="901"/>
      <c r="AN69" s="901"/>
      <c r="AO69" s="901"/>
      <c r="AP69" s="901"/>
      <c r="AQ69" s="901"/>
      <c r="AR69" s="901"/>
      <c r="AS69" s="901"/>
      <c r="AT69" s="901"/>
      <c r="AU69" s="901"/>
      <c r="AV69" s="901"/>
      <c r="AW69" s="901"/>
      <c r="AX69" s="901"/>
      <c r="AY69" s="901"/>
      <c r="AZ69" s="901"/>
      <c r="BA69" s="901"/>
      <c r="BB69" s="901"/>
      <c r="BC69" s="901"/>
      <c r="BD69" s="901"/>
      <c r="BE69" s="901"/>
      <c r="BF69" s="901"/>
      <c r="BG69" s="901"/>
      <c r="BH69" s="901"/>
      <c r="BI69" s="901"/>
      <c r="BJ69" s="901"/>
      <c r="BK69" s="901"/>
      <c r="BL69" s="901"/>
      <c r="BM69" s="901"/>
      <c r="BN69" s="901"/>
      <c r="BO69" s="901"/>
      <c r="BP69" s="901"/>
      <c r="BQ69" s="901"/>
      <c r="BR69" s="901"/>
      <c r="BS69" s="901"/>
      <c r="BT69" s="901"/>
      <c r="BU69" s="901"/>
      <c r="BV69" s="901"/>
      <c r="BW69" s="901"/>
      <c r="BX69" s="901"/>
      <c r="BY69" s="901"/>
      <c r="BZ69" s="901"/>
      <c r="CA69" s="901"/>
      <c r="CB69" s="901"/>
      <c r="CC69" s="901"/>
      <c r="CD69" s="901"/>
      <c r="CE69" s="901"/>
      <c r="CF69" s="901"/>
      <c r="CG69" s="901"/>
      <c r="CH69" s="901"/>
      <c r="CI69" s="901"/>
      <c r="CJ69" s="901"/>
      <c r="CK69" s="901"/>
      <c r="CL69" s="901"/>
      <c r="CM69" s="901"/>
      <c r="CN69" s="901"/>
      <c r="CO69" s="901"/>
      <c r="CP69" s="901"/>
      <c r="CQ69" s="901"/>
      <c r="CR69" s="901"/>
      <c r="CS69" s="901"/>
      <c r="CT69" s="901"/>
      <c r="CU69" s="901"/>
      <c r="CV69" s="901"/>
      <c r="CW69" s="901"/>
      <c r="CX69" s="901"/>
      <c r="CY69" s="901"/>
      <c r="CZ69" s="901"/>
      <c r="DA69" s="901"/>
      <c r="DB69" s="901"/>
      <c r="DC69" s="901"/>
      <c r="DD69" s="901"/>
      <c r="DE69" s="901"/>
      <c r="DF69" s="901"/>
      <c r="DG69" s="901"/>
      <c r="DH69" s="901"/>
      <c r="DI69" s="901"/>
      <c r="DJ69" s="901"/>
      <c r="DK69" s="901"/>
      <c r="DL69" s="901"/>
      <c r="DM69" s="901"/>
      <c r="DN69" s="901"/>
      <c r="DO69" s="901"/>
      <c r="DP69" s="901"/>
      <c r="DQ69" s="901"/>
      <c r="DR69" s="901"/>
      <c r="DS69" s="901"/>
      <c r="DT69" s="901"/>
      <c r="DU69" s="901"/>
      <c r="DV69" s="901"/>
      <c r="DW69" s="901"/>
      <c r="DX69" s="901"/>
      <c r="DY69" s="901"/>
      <c r="DZ69" s="901"/>
      <c r="EA69" s="901"/>
      <c r="EB69" s="901"/>
      <c r="EC69" s="901"/>
      <c r="ED69" s="901"/>
      <c r="EE69" s="901"/>
      <c r="EF69" s="901"/>
      <c r="EG69" s="901"/>
      <c r="EH69" s="901"/>
      <c r="EI69" s="901"/>
      <c r="EJ69" s="901"/>
      <c r="EK69" s="901"/>
      <c r="EL69" s="901"/>
      <c r="EM69" s="901"/>
      <c r="EN69" s="901"/>
      <c r="EO69" s="901"/>
      <c r="EP69" s="901"/>
      <c r="EQ69" s="901"/>
      <c r="ER69" s="901"/>
      <c r="ES69" s="901"/>
      <c r="ET69" s="901"/>
      <c r="EU69" s="901"/>
      <c r="EV69" s="901"/>
      <c r="EW69" s="901"/>
      <c r="EX69" s="901"/>
      <c r="EY69" s="901"/>
      <c r="FA69" s="194"/>
      <c r="GV69" s="7"/>
    </row>
    <row r="70" spans="1:204" s="386" customFormat="1" ht="13.8" thickBot="1">
      <c r="A70" s="7"/>
      <c r="B70" s="798" t="s">
        <v>2239</v>
      </c>
      <c r="C70" s="799" t="str">
        <f>Dictionary!$D$259</f>
        <v>Итоговая стоимость операции</v>
      </c>
      <c r="D70" s="1117">
        <f>SUMPRODUCT(F5:EY5,F70:EY70)</f>
        <v>0</v>
      </c>
      <c r="E70" s="1196">
        <f>SUM(E61:E69)</f>
        <v>0.10230753694894194</v>
      </c>
      <c r="F70" s="1148">
        <f>SUM(F61:F69)</f>
        <v>0</v>
      </c>
      <c r="G70" s="909">
        <f t="shared" ref="G70:BR70" si="145">SUM(G61:G69)</f>
        <v>0</v>
      </c>
      <c r="H70" s="909">
        <f t="shared" si="145"/>
        <v>0</v>
      </c>
      <c r="I70" s="909">
        <f t="shared" si="145"/>
        <v>0</v>
      </c>
      <c r="J70" s="909">
        <f t="shared" si="145"/>
        <v>0</v>
      </c>
      <c r="K70" s="909">
        <f t="shared" si="145"/>
        <v>0</v>
      </c>
      <c r="L70" s="909">
        <f t="shared" si="145"/>
        <v>0</v>
      </c>
      <c r="M70" s="909">
        <f t="shared" si="145"/>
        <v>0</v>
      </c>
      <c r="N70" s="909">
        <f t="shared" si="145"/>
        <v>0</v>
      </c>
      <c r="O70" s="909">
        <f t="shared" si="145"/>
        <v>0</v>
      </c>
      <c r="P70" s="909">
        <f t="shared" si="145"/>
        <v>0</v>
      </c>
      <c r="Q70" s="909">
        <f t="shared" si="145"/>
        <v>0</v>
      </c>
      <c r="R70" s="909">
        <f t="shared" si="145"/>
        <v>0</v>
      </c>
      <c r="S70" s="909">
        <f t="shared" si="145"/>
        <v>0</v>
      </c>
      <c r="T70" s="909">
        <f t="shared" si="145"/>
        <v>0</v>
      </c>
      <c r="U70" s="909">
        <f t="shared" si="145"/>
        <v>0</v>
      </c>
      <c r="V70" s="909">
        <f t="shared" si="145"/>
        <v>0</v>
      </c>
      <c r="W70" s="909">
        <f t="shared" si="145"/>
        <v>0</v>
      </c>
      <c r="X70" s="909">
        <f t="shared" si="145"/>
        <v>0</v>
      </c>
      <c r="Y70" s="909">
        <f t="shared" si="145"/>
        <v>0</v>
      </c>
      <c r="Z70" s="909">
        <f t="shared" si="145"/>
        <v>0</v>
      </c>
      <c r="AA70" s="909">
        <f t="shared" si="145"/>
        <v>0</v>
      </c>
      <c r="AB70" s="909">
        <f t="shared" si="145"/>
        <v>0</v>
      </c>
      <c r="AC70" s="909">
        <f t="shared" si="145"/>
        <v>0</v>
      </c>
      <c r="AD70" s="909">
        <f t="shared" si="145"/>
        <v>0</v>
      </c>
      <c r="AE70" s="909">
        <f t="shared" si="145"/>
        <v>0</v>
      </c>
      <c r="AF70" s="909">
        <f t="shared" si="145"/>
        <v>0</v>
      </c>
      <c r="AG70" s="909">
        <f t="shared" si="145"/>
        <v>0</v>
      </c>
      <c r="AH70" s="909">
        <f t="shared" si="145"/>
        <v>0</v>
      </c>
      <c r="AI70" s="909">
        <f t="shared" si="145"/>
        <v>0</v>
      </c>
      <c r="AJ70" s="909">
        <f t="shared" si="145"/>
        <v>0</v>
      </c>
      <c r="AK70" s="909">
        <f t="shared" si="145"/>
        <v>0</v>
      </c>
      <c r="AL70" s="909">
        <f t="shared" si="145"/>
        <v>0</v>
      </c>
      <c r="AM70" s="909">
        <f t="shared" si="145"/>
        <v>0</v>
      </c>
      <c r="AN70" s="909">
        <f t="shared" si="145"/>
        <v>0</v>
      </c>
      <c r="AO70" s="909">
        <f t="shared" si="145"/>
        <v>0</v>
      </c>
      <c r="AP70" s="909">
        <f t="shared" si="145"/>
        <v>0</v>
      </c>
      <c r="AQ70" s="909">
        <f t="shared" si="145"/>
        <v>0</v>
      </c>
      <c r="AR70" s="909">
        <f t="shared" si="145"/>
        <v>0</v>
      </c>
      <c r="AS70" s="909">
        <f t="shared" si="145"/>
        <v>0</v>
      </c>
      <c r="AT70" s="909">
        <f t="shared" si="145"/>
        <v>0</v>
      </c>
      <c r="AU70" s="909">
        <f t="shared" si="145"/>
        <v>0</v>
      </c>
      <c r="AV70" s="909">
        <f t="shared" si="145"/>
        <v>0</v>
      </c>
      <c r="AW70" s="909">
        <f t="shared" si="145"/>
        <v>0</v>
      </c>
      <c r="AX70" s="909">
        <f t="shared" si="145"/>
        <v>0</v>
      </c>
      <c r="AY70" s="909">
        <f t="shared" si="145"/>
        <v>0</v>
      </c>
      <c r="AZ70" s="909">
        <f t="shared" si="145"/>
        <v>0</v>
      </c>
      <c r="BA70" s="909">
        <f t="shared" si="145"/>
        <v>0</v>
      </c>
      <c r="BB70" s="909">
        <f t="shared" si="145"/>
        <v>0</v>
      </c>
      <c r="BC70" s="909">
        <f t="shared" si="145"/>
        <v>0</v>
      </c>
      <c r="BD70" s="909">
        <f t="shared" si="145"/>
        <v>0</v>
      </c>
      <c r="BE70" s="909">
        <f t="shared" si="145"/>
        <v>0</v>
      </c>
      <c r="BF70" s="909">
        <f t="shared" si="145"/>
        <v>0</v>
      </c>
      <c r="BG70" s="909">
        <f t="shared" si="145"/>
        <v>0</v>
      </c>
      <c r="BH70" s="909">
        <f t="shared" si="145"/>
        <v>0</v>
      </c>
      <c r="BI70" s="909">
        <f t="shared" si="145"/>
        <v>0</v>
      </c>
      <c r="BJ70" s="909">
        <f t="shared" si="145"/>
        <v>0</v>
      </c>
      <c r="BK70" s="909">
        <f t="shared" si="145"/>
        <v>0</v>
      </c>
      <c r="BL70" s="909">
        <f t="shared" si="145"/>
        <v>0</v>
      </c>
      <c r="BM70" s="909">
        <f t="shared" si="145"/>
        <v>0</v>
      </c>
      <c r="BN70" s="909">
        <f t="shared" si="145"/>
        <v>0</v>
      </c>
      <c r="BO70" s="909">
        <f t="shared" si="145"/>
        <v>0</v>
      </c>
      <c r="BP70" s="909">
        <f t="shared" si="145"/>
        <v>0</v>
      </c>
      <c r="BQ70" s="909">
        <f t="shared" si="145"/>
        <v>0</v>
      </c>
      <c r="BR70" s="909">
        <f t="shared" si="145"/>
        <v>0</v>
      </c>
      <c r="BS70" s="909">
        <f>SUM(BS61:BS69)</f>
        <v>0</v>
      </c>
      <c r="BT70" s="909">
        <f>SUM(BT61:BT69)</f>
        <v>0</v>
      </c>
      <c r="BU70" s="909">
        <f>SUM(BU61:BU69)</f>
        <v>0</v>
      </c>
      <c r="BV70" s="909">
        <f>SUM(BV61:BV69)</f>
        <v>0</v>
      </c>
      <c r="BW70" s="909">
        <f t="shared" ref="BW70:EH70" si="146">SUM(BW61:BW69)</f>
        <v>0</v>
      </c>
      <c r="BX70" s="909">
        <f t="shared" si="146"/>
        <v>0</v>
      </c>
      <c r="BY70" s="909">
        <f t="shared" si="146"/>
        <v>0</v>
      </c>
      <c r="BZ70" s="909">
        <f t="shared" si="146"/>
        <v>0</v>
      </c>
      <c r="CA70" s="909">
        <f t="shared" si="146"/>
        <v>0</v>
      </c>
      <c r="CB70" s="909">
        <f t="shared" si="146"/>
        <v>0</v>
      </c>
      <c r="CC70" s="909">
        <f t="shared" si="146"/>
        <v>0</v>
      </c>
      <c r="CD70" s="909">
        <f t="shared" si="146"/>
        <v>0</v>
      </c>
      <c r="CE70" s="909">
        <f t="shared" si="146"/>
        <v>0</v>
      </c>
      <c r="CF70" s="909">
        <f t="shared" si="146"/>
        <v>0</v>
      </c>
      <c r="CG70" s="909">
        <f t="shared" si="146"/>
        <v>0</v>
      </c>
      <c r="CH70" s="909">
        <f t="shared" si="146"/>
        <v>0</v>
      </c>
      <c r="CI70" s="909">
        <f t="shared" si="146"/>
        <v>0</v>
      </c>
      <c r="CJ70" s="909">
        <f t="shared" si="146"/>
        <v>0</v>
      </c>
      <c r="CK70" s="909">
        <f t="shared" si="146"/>
        <v>0</v>
      </c>
      <c r="CL70" s="909">
        <f t="shared" si="146"/>
        <v>0</v>
      </c>
      <c r="CM70" s="909">
        <f t="shared" si="146"/>
        <v>0</v>
      </c>
      <c r="CN70" s="909">
        <f t="shared" si="146"/>
        <v>0</v>
      </c>
      <c r="CO70" s="909">
        <f t="shared" si="146"/>
        <v>0</v>
      </c>
      <c r="CP70" s="909">
        <f t="shared" si="146"/>
        <v>0</v>
      </c>
      <c r="CQ70" s="909">
        <f t="shared" si="146"/>
        <v>0</v>
      </c>
      <c r="CR70" s="909">
        <f t="shared" si="146"/>
        <v>0</v>
      </c>
      <c r="CS70" s="909">
        <f t="shared" si="146"/>
        <v>0</v>
      </c>
      <c r="CT70" s="909">
        <f t="shared" si="146"/>
        <v>0</v>
      </c>
      <c r="CU70" s="909">
        <f t="shared" si="146"/>
        <v>0</v>
      </c>
      <c r="CV70" s="909">
        <f t="shared" si="146"/>
        <v>0</v>
      </c>
      <c r="CW70" s="909">
        <f t="shared" si="146"/>
        <v>0</v>
      </c>
      <c r="CX70" s="909">
        <f t="shared" si="146"/>
        <v>0</v>
      </c>
      <c r="CY70" s="909">
        <f t="shared" si="146"/>
        <v>0</v>
      </c>
      <c r="CZ70" s="909">
        <f t="shared" si="146"/>
        <v>0</v>
      </c>
      <c r="DA70" s="909">
        <f t="shared" si="146"/>
        <v>0</v>
      </c>
      <c r="DB70" s="909">
        <f t="shared" si="146"/>
        <v>0</v>
      </c>
      <c r="DC70" s="909">
        <f t="shared" si="146"/>
        <v>0</v>
      </c>
      <c r="DD70" s="909">
        <f t="shared" si="146"/>
        <v>0</v>
      </c>
      <c r="DE70" s="909">
        <f t="shared" si="146"/>
        <v>0</v>
      </c>
      <c r="DF70" s="909">
        <f t="shared" si="146"/>
        <v>0</v>
      </c>
      <c r="DG70" s="909">
        <f t="shared" si="146"/>
        <v>0</v>
      </c>
      <c r="DH70" s="909">
        <f t="shared" si="146"/>
        <v>0</v>
      </c>
      <c r="DI70" s="909">
        <f t="shared" si="146"/>
        <v>0</v>
      </c>
      <c r="DJ70" s="909">
        <f t="shared" si="146"/>
        <v>0</v>
      </c>
      <c r="DK70" s="909">
        <f t="shared" si="146"/>
        <v>0</v>
      </c>
      <c r="DL70" s="909">
        <f t="shared" si="146"/>
        <v>0</v>
      </c>
      <c r="DM70" s="909">
        <f t="shared" si="146"/>
        <v>0</v>
      </c>
      <c r="DN70" s="909">
        <f t="shared" si="146"/>
        <v>0</v>
      </c>
      <c r="DO70" s="909">
        <f t="shared" si="146"/>
        <v>0</v>
      </c>
      <c r="DP70" s="909">
        <f t="shared" si="146"/>
        <v>0</v>
      </c>
      <c r="DQ70" s="909">
        <f t="shared" si="146"/>
        <v>0</v>
      </c>
      <c r="DR70" s="909">
        <f t="shared" si="146"/>
        <v>0</v>
      </c>
      <c r="DS70" s="909">
        <f t="shared" si="146"/>
        <v>0</v>
      </c>
      <c r="DT70" s="909">
        <f t="shared" si="146"/>
        <v>0</v>
      </c>
      <c r="DU70" s="909">
        <f t="shared" si="146"/>
        <v>0</v>
      </c>
      <c r="DV70" s="909">
        <f t="shared" si="146"/>
        <v>0</v>
      </c>
      <c r="DW70" s="909">
        <f t="shared" si="146"/>
        <v>0</v>
      </c>
      <c r="DX70" s="909">
        <f t="shared" si="146"/>
        <v>0</v>
      </c>
      <c r="DY70" s="909">
        <f t="shared" si="146"/>
        <v>0</v>
      </c>
      <c r="DZ70" s="909">
        <f t="shared" si="146"/>
        <v>0</v>
      </c>
      <c r="EA70" s="909">
        <f t="shared" si="146"/>
        <v>0</v>
      </c>
      <c r="EB70" s="909">
        <f t="shared" si="146"/>
        <v>0</v>
      </c>
      <c r="EC70" s="909">
        <f t="shared" si="146"/>
        <v>0</v>
      </c>
      <c r="ED70" s="909">
        <f t="shared" si="146"/>
        <v>0</v>
      </c>
      <c r="EE70" s="909">
        <f t="shared" si="146"/>
        <v>0</v>
      </c>
      <c r="EF70" s="909">
        <f t="shared" si="146"/>
        <v>0</v>
      </c>
      <c r="EG70" s="909">
        <f t="shared" si="146"/>
        <v>0</v>
      </c>
      <c r="EH70" s="909">
        <f t="shared" si="146"/>
        <v>0</v>
      </c>
      <c r="EI70" s="909">
        <f t="shared" ref="EI70:EY70" si="147">SUM(EI61:EI69)</f>
        <v>0</v>
      </c>
      <c r="EJ70" s="909">
        <f t="shared" si="147"/>
        <v>0</v>
      </c>
      <c r="EK70" s="909">
        <f t="shared" si="147"/>
        <v>0</v>
      </c>
      <c r="EL70" s="909">
        <f t="shared" si="147"/>
        <v>0</v>
      </c>
      <c r="EM70" s="909">
        <f t="shared" si="147"/>
        <v>0</v>
      </c>
      <c r="EN70" s="909">
        <f t="shared" si="147"/>
        <v>0</v>
      </c>
      <c r="EO70" s="909">
        <f t="shared" si="147"/>
        <v>0</v>
      </c>
      <c r="EP70" s="909">
        <f t="shared" si="147"/>
        <v>0</v>
      </c>
      <c r="EQ70" s="909">
        <f t="shared" si="147"/>
        <v>0</v>
      </c>
      <c r="ER70" s="909">
        <f t="shared" si="147"/>
        <v>0</v>
      </c>
      <c r="ES70" s="909">
        <f t="shared" si="147"/>
        <v>0</v>
      </c>
      <c r="ET70" s="909">
        <f t="shared" si="147"/>
        <v>0</v>
      </c>
      <c r="EU70" s="909">
        <f t="shared" si="147"/>
        <v>0</v>
      </c>
      <c r="EV70" s="909">
        <f t="shared" si="147"/>
        <v>0</v>
      </c>
      <c r="EW70" s="909">
        <f t="shared" si="147"/>
        <v>0</v>
      </c>
      <c r="EX70" s="909">
        <f t="shared" si="147"/>
        <v>0</v>
      </c>
      <c r="EY70" s="909">
        <f t="shared" si="147"/>
        <v>0</v>
      </c>
      <c r="EZ70" s="483"/>
      <c r="FA70" s="2"/>
      <c r="FB70" s="47"/>
      <c r="FC70" s="2"/>
      <c r="FD70" s="2"/>
      <c r="GV70" s="388"/>
    </row>
    <row r="71" spans="1:204" ht="13.8" thickBot="1">
      <c r="B71" s="815"/>
      <c r="C71" s="390"/>
      <c r="D71" s="802"/>
      <c r="E71" s="118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59"/>
      <c r="AG71" s="559"/>
      <c r="AH71" s="559"/>
      <c r="AI71" s="559"/>
      <c r="AJ71" s="559"/>
      <c r="AK71" s="559"/>
      <c r="AL71" s="559"/>
      <c r="AM71" s="559"/>
      <c r="AN71" s="559"/>
      <c r="AO71" s="559"/>
      <c r="AP71" s="559"/>
      <c r="AQ71" s="559"/>
      <c r="AR71" s="559"/>
      <c r="AS71" s="559"/>
      <c r="AT71" s="559"/>
      <c r="AU71" s="559"/>
      <c r="AV71" s="559"/>
      <c r="AW71" s="559"/>
      <c r="AX71" s="559"/>
      <c r="AY71" s="559"/>
      <c r="AZ71" s="559"/>
      <c r="BA71" s="559"/>
      <c r="BB71" s="559"/>
      <c r="BC71" s="559"/>
      <c r="BD71" s="559"/>
      <c r="BE71" s="559"/>
      <c r="BF71" s="559"/>
      <c r="BG71" s="559"/>
      <c r="BH71" s="559"/>
      <c r="BI71" s="559"/>
      <c r="BJ71" s="559"/>
      <c r="BK71" s="559"/>
      <c r="BL71" s="559"/>
      <c r="BM71" s="559"/>
      <c r="BN71" s="559"/>
      <c r="BO71" s="559"/>
      <c r="BP71" s="559"/>
      <c r="BQ71" s="559"/>
      <c r="BR71" s="559"/>
      <c r="BS71" s="559"/>
      <c r="BT71" s="559"/>
      <c r="BU71" s="559"/>
      <c r="BV71" s="559"/>
      <c r="BW71" s="559"/>
      <c r="BX71" s="559"/>
      <c r="BY71" s="559"/>
      <c r="BZ71" s="559"/>
      <c r="CA71" s="559"/>
      <c r="CB71" s="559"/>
      <c r="CC71" s="559"/>
      <c r="CD71" s="559"/>
      <c r="CE71" s="559"/>
      <c r="CF71" s="559"/>
      <c r="CG71" s="559"/>
      <c r="CH71" s="559"/>
      <c r="CI71" s="559"/>
      <c r="CJ71" s="559"/>
      <c r="CK71" s="559"/>
      <c r="CL71" s="559"/>
      <c r="CM71" s="559"/>
      <c r="CN71" s="559"/>
      <c r="CO71" s="559"/>
      <c r="CP71" s="559"/>
      <c r="CQ71" s="559"/>
      <c r="CR71" s="559"/>
      <c r="CS71" s="559"/>
      <c r="CT71" s="559"/>
      <c r="CU71" s="559"/>
      <c r="CV71" s="559"/>
      <c r="CW71" s="559"/>
      <c r="CX71" s="559"/>
      <c r="CY71" s="559"/>
      <c r="CZ71" s="559"/>
      <c r="DA71" s="559"/>
      <c r="DB71" s="559"/>
      <c r="DC71" s="559"/>
      <c r="DD71" s="559"/>
      <c r="DE71" s="559"/>
      <c r="DF71" s="559"/>
      <c r="DG71" s="559"/>
      <c r="DH71" s="559"/>
      <c r="DI71" s="559"/>
      <c r="DJ71" s="559"/>
      <c r="DK71" s="559"/>
      <c r="DL71" s="559"/>
      <c r="DM71" s="559"/>
      <c r="DN71" s="559"/>
      <c r="DO71" s="559"/>
      <c r="DP71" s="559"/>
      <c r="DQ71" s="559"/>
      <c r="DR71" s="559"/>
      <c r="DS71" s="559"/>
      <c r="DT71" s="559"/>
      <c r="DU71" s="559"/>
      <c r="DV71" s="559"/>
      <c r="DW71" s="559"/>
      <c r="DX71" s="559"/>
      <c r="DY71" s="559"/>
      <c r="DZ71" s="559"/>
      <c r="EA71" s="559"/>
      <c r="EB71" s="559"/>
      <c r="EC71" s="559"/>
      <c r="ED71" s="559"/>
      <c r="EE71" s="559"/>
      <c r="EF71" s="559"/>
      <c r="EG71" s="559"/>
      <c r="EH71" s="559"/>
      <c r="EI71" s="559"/>
      <c r="EJ71" s="559"/>
      <c r="EK71" s="559"/>
      <c r="EL71" s="559"/>
      <c r="EM71" s="559"/>
      <c r="EN71" s="559"/>
      <c r="EO71" s="559"/>
      <c r="EP71" s="559"/>
      <c r="EQ71" s="559"/>
      <c r="ER71" s="559"/>
      <c r="ES71" s="559"/>
      <c r="ET71" s="559"/>
      <c r="EU71" s="559"/>
      <c r="EV71" s="559"/>
      <c r="EW71" s="559"/>
      <c r="EX71" s="559"/>
      <c r="EY71" s="559"/>
      <c r="FA71" s="7"/>
      <c r="FB71" s="47"/>
      <c r="GV71" s="7"/>
    </row>
    <row r="72" spans="1:204" ht="13.8" thickBot="1">
      <c r="B72" s="788"/>
      <c r="C72" s="789" t="str">
        <f>Dictionary!$D$260</f>
        <v>Описание оснастки, не включенной в стоимость детали</v>
      </c>
      <c r="D72" s="1101"/>
      <c r="E72" s="1166"/>
      <c r="F72" s="557"/>
      <c r="G72" s="557"/>
      <c r="H72" s="557"/>
      <c r="I72" s="557"/>
      <c r="J72" s="557"/>
      <c r="K72" s="557"/>
      <c r="L72" s="557"/>
      <c r="M72" s="557"/>
      <c r="N72" s="557"/>
      <c r="O72" s="557"/>
      <c r="P72" s="557"/>
      <c r="Q72" s="557"/>
      <c r="R72" s="557"/>
      <c r="S72" s="557"/>
      <c r="T72" s="557"/>
      <c r="U72" s="557"/>
      <c r="V72" s="557"/>
      <c r="W72" s="557"/>
      <c r="X72" s="557"/>
      <c r="Y72" s="557"/>
      <c r="Z72" s="557"/>
      <c r="AA72" s="557"/>
      <c r="AB72" s="557"/>
      <c r="AC72" s="557"/>
      <c r="AD72" s="557"/>
      <c r="AE72" s="557"/>
      <c r="AF72" s="557"/>
      <c r="AG72" s="557"/>
      <c r="AH72" s="557"/>
      <c r="AI72" s="557"/>
      <c r="AJ72" s="557"/>
      <c r="AK72" s="557"/>
      <c r="AL72" s="557"/>
      <c r="AM72" s="557"/>
      <c r="AN72" s="557"/>
      <c r="AO72" s="557"/>
      <c r="AP72" s="557"/>
      <c r="AQ72" s="557"/>
      <c r="AR72" s="557"/>
      <c r="AS72" s="557"/>
      <c r="AT72" s="557"/>
      <c r="AU72" s="557"/>
      <c r="AV72" s="557"/>
      <c r="AW72" s="557"/>
      <c r="AX72" s="557"/>
      <c r="AY72" s="557"/>
      <c r="AZ72" s="557"/>
      <c r="BA72" s="557"/>
      <c r="BB72" s="557"/>
      <c r="BC72" s="557"/>
      <c r="BD72" s="557"/>
      <c r="BE72" s="557"/>
      <c r="BF72" s="557"/>
      <c r="BG72" s="557"/>
      <c r="BH72" s="557"/>
      <c r="BI72" s="557"/>
      <c r="BJ72" s="557"/>
      <c r="BK72" s="557"/>
      <c r="BL72" s="557"/>
      <c r="BM72" s="557"/>
      <c r="BN72" s="557"/>
      <c r="BO72" s="557"/>
      <c r="BP72" s="557"/>
      <c r="BQ72" s="557"/>
      <c r="BR72" s="557"/>
      <c r="BS72" s="557"/>
      <c r="BT72" s="557"/>
      <c r="BU72" s="557"/>
      <c r="BV72" s="557"/>
      <c r="BW72" s="557"/>
      <c r="BX72" s="557"/>
      <c r="BY72" s="557"/>
      <c r="BZ72" s="557"/>
      <c r="CA72" s="557"/>
      <c r="CB72" s="557"/>
      <c r="CC72" s="557"/>
      <c r="CD72" s="557"/>
      <c r="CE72" s="557"/>
      <c r="CF72" s="557"/>
      <c r="CG72" s="557"/>
      <c r="CH72" s="557"/>
      <c r="CI72" s="557"/>
      <c r="CJ72" s="557"/>
      <c r="CK72" s="557"/>
      <c r="CL72" s="557"/>
      <c r="CM72" s="557"/>
      <c r="CN72" s="557"/>
      <c r="CO72" s="557"/>
      <c r="CP72" s="557"/>
      <c r="CQ72" s="557"/>
      <c r="CR72" s="557"/>
      <c r="CS72" s="557"/>
      <c r="CT72" s="557"/>
      <c r="CU72" s="557"/>
      <c r="CV72" s="557"/>
      <c r="CW72" s="557"/>
      <c r="CX72" s="557"/>
      <c r="CY72" s="557"/>
      <c r="CZ72" s="557"/>
      <c r="DA72" s="557"/>
      <c r="DB72" s="557"/>
      <c r="DC72" s="557"/>
      <c r="DD72" s="557"/>
      <c r="DE72" s="557"/>
      <c r="DF72" s="557"/>
      <c r="DG72" s="557"/>
      <c r="DH72" s="557"/>
      <c r="DI72" s="557"/>
      <c r="DJ72" s="557"/>
      <c r="DK72" s="557"/>
      <c r="DL72" s="557"/>
      <c r="DM72" s="557"/>
      <c r="DN72" s="557"/>
      <c r="DO72" s="557"/>
      <c r="DP72" s="557"/>
      <c r="DQ72" s="557"/>
      <c r="DR72" s="557"/>
      <c r="DS72" s="557"/>
      <c r="DT72" s="557"/>
      <c r="DU72" s="557"/>
      <c r="DV72" s="557"/>
      <c r="DW72" s="557"/>
      <c r="DX72" s="557"/>
      <c r="DY72" s="557"/>
      <c r="DZ72" s="557"/>
      <c r="EA72" s="557"/>
      <c r="EB72" s="557"/>
      <c r="EC72" s="557"/>
      <c r="ED72" s="557"/>
      <c r="EE72" s="557"/>
      <c r="EF72" s="557"/>
      <c r="EG72" s="557"/>
      <c r="EH72" s="557"/>
      <c r="EI72" s="557"/>
      <c r="EJ72" s="557"/>
      <c r="EK72" s="557"/>
      <c r="EL72" s="557"/>
      <c r="EM72" s="557"/>
      <c r="EN72" s="557"/>
      <c r="EO72" s="557"/>
      <c r="EP72" s="557"/>
      <c r="EQ72" s="557"/>
      <c r="ER72" s="557"/>
      <c r="ES72" s="557"/>
      <c r="ET72" s="557"/>
      <c r="EU72" s="557"/>
      <c r="EV72" s="557"/>
      <c r="EW72" s="557"/>
      <c r="EX72" s="557"/>
      <c r="EY72" s="557"/>
      <c r="GV72" s="7"/>
    </row>
    <row r="73" spans="1:204">
      <c r="B73" s="790" t="s">
        <v>248</v>
      </c>
      <c r="C73" s="791" t="str">
        <f>Dictionary!$D$261</f>
        <v>Стоимость специфической оснастки</v>
      </c>
      <c r="D73" s="1110">
        <f>SUM(F73:EY73)</f>
        <v>0</v>
      </c>
      <c r="E73" s="1190">
        <v>50000</v>
      </c>
      <c r="F73" s="1149"/>
      <c r="G73" s="395"/>
      <c r="H73" s="395"/>
      <c r="I73" s="395"/>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c r="BB73" s="395"/>
      <c r="BC73" s="395"/>
      <c r="BD73" s="395"/>
      <c r="BE73" s="395"/>
      <c r="BF73" s="395"/>
      <c r="BG73" s="395"/>
      <c r="BH73" s="395"/>
      <c r="BI73" s="395"/>
      <c r="BJ73" s="395"/>
      <c r="BK73" s="395"/>
      <c r="BL73" s="395"/>
      <c r="BM73" s="395"/>
      <c r="BN73" s="395"/>
      <c r="BO73" s="395"/>
      <c r="BP73" s="395"/>
      <c r="BQ73" s="395"/>
      <c r="BR73" s="395"/>
      <c r="BS73" s="395"/>
      <c r="BT73" s="395"/>
      <c r="BU73" s="395"/>
      <c r="BV73" s="395"/>
      <c r="BW73" s="395"/>
      <c r="BX73" s="395"/>
      <c r="BY73" s="395"/>
      <c r="BZ73" s="395"/>
      <c r="CA73" s="395"/>
      <c r="CB73" s="395"/>
      <c r="CC73" s="395"/>
      <c r="CD73" s="395"/>
      <c r="CE73" s="395"/>
      <c r="CF73" s="395"/>
      <c r="CG73" s="395"/>
      <c r="CH73" s="395"/>
      <c r="CI73" s="395"/>
      <c r="CJ73" s="395"/>
      <c r="CK73" s="395"/>
      <c r="CL73" s="395"/>
      <c r="CM73" s="395"/>
      <c r="CN73" s="395"/>
      <c r="CO73" s="395"/>
      <c r="CP73" s="395"/>
      <c r="CQ73" s="395"/>
      <c r="CR73" s="395"/>
      <c r="CS73" s="395"/>
      <c r="CT73" s="395"/>
      <c r="CU73" s="395"/>
      <c r="CV73" s="395"/>
      <c r="CW73" s="395"/>
      <c r="CX73" s="395"/>
      <c r="CY73" s="395"/>
      <c r="CZ73" s="395"/>
      <c r="DA73" s="395"/>
      <c r="DB73" s="395"/>
      <c r="DC73" s="395"/>
      <c r="DD73" s="395"/>
      <c r="DE73" s="395"/>
      <c r="DF73" s="395"/>
      <c r="DG73" s="395"/>
      <c r="DH73" s="395"/>
      <c r="DI73" s="395"/>
      <c r="DJ73" s="395"/>
      <c r="DK73" s="395"/>
      <c r="DL73" s="395"/>
      <c r="DM73" s="395"/>
      <c r="DN73" s="395"/>
      <c r="DO73" s="395"/>
      <c r="DP73" s="395"/>
      <c r="DQ73" s="395"/>
      <c r="DR73" s="395"/>
      <c r="DS73" s="395"/>
      <c r="DT73" s="395"/>
      <c r="DU73" s="395"/>
      <c r="DV73" s="395"/>
      <c r="DW73" s="395"/>
      <c r="DX73" s="395"/>
      <c r="DY73" s="395"/>
      <c r="DZ73" s="395"/>
      <c r="EA73" s="395"/>
      <c r="EB73" s="395"/>
      <c r="EC73" s="395"/>
      <c r="ED73" s="395"/>
      <c r="EE73" s="395"/>
      <c r="EF73" s="395"/>
      <c r="EG73" s="395"/>
      <c r="EH73" s="395"/>
      <c r="EI73" s="395"/>
      <c r="EJ73" s="395"/>
      <c r="EK73" s="395"/>
      <c r="EL73" s="395"/>
      <c r="EM73" s="395"/>
      <c r="EN73" s="395"/>
      <c r="EO73" s="395"/>
      <c r="EP73" s="395"/>
      <c r="EQ73" s="395"/>
      <c r="ER73" s="395"/>
      <c r="ES73" s="395"/>
      <c r="ET73" s="395"/>
      <c r="EU73" s="395"/>
      <c r="EV73" s="395"/>
      <c r="EW73" s="395"/>
      <c r="EX73" s="395"/>
      <c r="EY73" s="395"/>
      <c r="GV73" s="7"/>
    </row>
    <row r="74" spans="1:204">
      <c r="B74" s="790" t="s">
        <v>3251</v>
      </c>
      <c r="C74" s="791" t="str">
        <f>Dictionary!$D$262</f>
        <v>Количество используемой оснастки</v>
      </c>
      <c r="D74" s="1103"/>
      <c r="E74" s="1191">
        <v>1</v>
      </c>
      <c r="F74" s="1150"/>
      <c r="G74" s="396"/>
      <c r="H74" s="396"/>
      <c r="I74" s="396"/>
      <c r="J74" s="396"/>
      <c r="K74" s="396"/>
      <c r="L74" s="396"/>
      <c r="M74" s="396"/>
      <c r="N74" s="396"/>
      <c r="O74" s="396"/>
      <c r="P74" s="396"/>
      <c r="Q74" s="396"/>
      <c r="R74" s="396"/>
      <c r="S74" s="396"/>
      <c r="T74" s="396"/>
      <c r="U74" s="396"/>
      <c r="V74" s="396"/>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396"/>
      <c r="AU74" s="396"/>
      <c r="AV74" s="396"/>
      <c r="AW74" s="396"/>
      <c r="AX74" s="396"/>
      <c r="AY74" s="396"/>
      <c r="AZ74" s="396"/>
      <c r="BA74" s="396"/>
      <c r="BB74" s="396"/>
      <c r="BC74" s="396"/>
      <c r="BD74" s="396"/>
      <c r="BE74" s="396"/>
      <c r="BF74" s="396"/>
      <c r="BG74" s="396"/>
      <c r="BH74" s="396"/>
      <c r="BI74" s="396"/>
      <c r="BJ74" s="396"/>
      <c r="BK74" s="396"/>
      <c r="BL74" s="396"/>
      <c r="BM74" s="396"/>
      <c r="BN74" s="396"/>
      <c r="BO74" s="396"/>
      <c r="BP74" s="396"/>
      <c r="BQ74" s="396"/>
      <c r="BR74" s="396"/>
      <c r="BS74" s="396"/>
      <c r="BT74" s="396"/>
      <c r="BU74" s="396"/>
      <c r="BV74" s="396"/>
      <c r="BW74" s="396"/>
      <c r="BX74" s="396"/>
      <c r="BY74" s="396"/>
      <c r="BZ74" s="396"/>
      <c r="CA74" s="396"/>
      <c r="CB74" s="396"/>
      <c r="CC74" s="396"/>
      <c r="CD74" s="396"/>
      <c r="CE74" s="396"/>
      <c r="CF74" s="396"/>
      <c r="CG74" s="396"/>
      <c r="CH74" s="396"/>
      <c r="CI74" s="396"/>
      <c r="CJ74" s="396"/>
      <c r="CK74" s="396"/>
      <c r="CL74" s="396"/>
      <c r="CM74" s="396"/>
      <c r="CN74" s="396"/>
      <c r="CO74" s="396"/>
      <c r="CP74" s="396"/>
      <c r="CQ74" s="396"/>
      <c r="CR74" s="396"/>
      <c r="CS74" s="396"/>
      <c r="CT74" s="396"/>
      <c r="CU74" s="396"/>
      <c r="CV74" s="396"/>
      <c r="CW74" s="396"/>
      <c r="CX74" s="396"/>
      <c r="CY74" s="396"/>
      <c r="CZ74" s="396"/>
      <c r="DA74" s="396"/>
      <c r="DB74" s="396"/>
      <c r="DC74" s="396"/>
      <c r="DD74" s="396"/>
      <c r="DE74" s="396"/>
      <c r="DF74" s="396"/>
      <c r="DG74" s="396"/>
      <c r="DH74" s="396"/>
      <c r="DI74" s="396"/>
      <c r="DJ74" s="396"/>
      <c r="DK74" s="396"/>
      <c r="DL74" s="396"/>
      <c r="DM74" s="396"/>
      <c r="DN74" s="396"/>
      <c r="DO74" s="396"/>
      <c r="DP74" s="396"/>
      <c r="DQ74" s="396"/>
      <c r="DR74" s="396"/>
      <c r="DS74" s="396"/>
      <c r="DT74" s="396"/>
      <c r="DU74" s="396"/>
      <c r="DV74" s="396"/>
      <c r="DW74" s="396"/>
      <c r="DX74" s="396"/>
      <c r="DY74" s="396"/>
      <c r="DZ74" s="396"/>
      <c r="EA74" s="396"/>
      <c r="EB74" s="396"/>
      <c r="EC74" s="396"/>
      <c r="ED74" s="396"/>
      <c r="EE74" s="396"/>
      <c r="EF74" s="396"/>
      <c r="EG74" s="396"/>
      <c r="EH74" s="396"/>
      <c r="EI74" s="396"/>
      <c r="EJ74" s="396"/>
      <c r="EK74" s="396"/>
      <c r="EL74" s="396"/>
      <c r="EM74" s="396"/>
      <c r="EN74" s="396"/>
      <c r="EO74" s="396"/>
      <c r="EP74" s="396"/>
      <c r="EQ74" s="396"/>
      <c r="ER74" s="396"/>
      <c r="ES74" s="396"/>
      <c r="ET74" s="396"/>
      <c r="EU74" s="396"/>
      <c r="EV74" s="396"/>
      <c r="EW74" s="396"/>
      <c r="EX74" s="396"/>
      <c r="EY74" s="396"/>
      <c r="GV74" s="7"/>
    </row>
    <row r="75" spans="1:204">
      <c r="B75" s="790" t="s">
        <v>3252</v>
      </c>
      <c r="C75" s="791" t="str">
        <f>Dictionary!$D$263</f>
        <v>Кол-во гнезд/штампов в одной оснастке</v>
      </c>
      <c r="D75" s="1103"/>
      <c r="E75" s="1191">
        <v>2</v>
      </c>
      <c r="F75" s="1150"/>
      <c r="G75" s="396"/>
      <c r="H75" s="396"/>
      <c r="I75" s="396"/>
      <c r="J75" s="396"/>
      <c r="K75" s="396"/>
      <c r="L75" s="396"/>
      <c r="M75" s="396"/>
      <c r="N75" s="396"/>
      <c r="O75" s="396"/>
      <c r="P75" s="396"/>
      <c r="Q75" s="396"/>
      <c r="R75" s="396"/>
      <c r="S75" s="396"/>
      <c r="T75" s="396"/>
      <c r="U75" s="396"/>
      <c r="V75" s="396"/>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c r="AS75" s="396"/>
      <c r="AT75" s="396"/>
      <c r="AU75" s="396"/>
      <c r="AV75" s="396"/>
      <c r="AW75" s="396"/>
      <c r="AX75" s="396"/>
      <c r="AY75" s="396"/>
      <c r="AZ75" s="396"/>
      <c r="BA75" s="396"/>
      <c r="BB75" s="396"/>
      <c r="BC75" s="396"/>
      <c r="BD75" s="396"/>
      <c r="BE75" s="396"/>
      <c r="BF75" s="396"/>
      <c r="BG75" s="396"/>
      <c r="BH75" s="396"/>
      <c r="BI75" s="396"/>
      <c r="BJ75" s="396"/>
      <c r="BK75" s="396"/>
      <c r="BL75" s="396"/>
      <c r="BM75" s="396"/>
      <c r="BN75" s="396"/>
      <c r="BO75" s="396"/>
      <c r="BP75" s="396"/>
      <c r="BQ75" s="396"/>
      <c r="BR75" s="396"/>
      <c r="BS75" s="396"/>
      <c r="BT75" s="396"/>
      <c r="BU75" s="396"/>
      <c r="BV75" s="396"/>
      <c r="BW75" s="396"/>
      <c r="BX75" s="396"/>
      <c r="BY75" s="396"/>
      <c r="BZ75" s="396"/>
      <c r="CA75" s="396"/>
      <c r="CB75" s="396"/>
      <c r="CC75" s="396"/>
      <c r="CD75" s="396"/>
      <c r="CE75" s="396"/>
      <c r="CF75" s="396"/>
      <c r="CG75" s="396"/>
      <c r="CH75" s="396"/>
      <c r="CI75" s="396"/>
      <c r="CJ75" s="396"/>
      <c r="CK75" s="396"/>
      <c r="CL75" s="396"/>
      <c r="CM75" s="396"/>
      <c r="CN75" s="396"/>
      <c r="CO75" s="396"/>
      <c r="CP75" s="396"/>
      <c r="CQ75" s="396"/>
      <c r="CR75" s="396"/>
      <c r="CS75" s="396"/>
      <c r="CT75" s="396"/>
      <c r="CU75" s="396"/>
      <c r="CV75" s="396"/>
      <c r="CW75" s="396"/>
      <c r="CX75" s="396"/>
      <c r="CY75" s="396"/>
      <c r="CZ75" s="396"/>
      <c r="DA75" s="396"/>
      <c r="DB75" s="396"/>
      <c r="DC75" s="396"/>
      <c r="DD75" s="396"/>
      <c r="DE75" s="396"/>
      <c r="DF75" s="396"/>
      <c r="DG75" s="396"/>
      <c r="DH75" s="396"/>
      <c r="DI75" s="396"/>
      <c r="DJ75" s="396"/>
      <c r="DK75" s="396"/>
      <c r="DL75" s="396"/>
      <c r="DM75" s="396"/>
      <c r="DN75" s="396"/>
      <c r="DO75" s="396"/>
      <c r="DP75" s="396"/>
      <c r="DQ75" s="396"/>
      <c r="DR75" s="396"/>
      <c r="DS75" s="396"/>
      <c r="DT75" s="396"/>
      <c r="DU75" s="396"/>
      <c r="DV75" s="396"/>
      <c r="DW75" s="396"/>
      <c r="DX75" s="396"/>
      <c r="DY75" s="396"/>
      <c r="DZ75" s="396"/>
      <c r="EA75" s="396"/>
      <c r="EB75" s="396"/>
      <c r="EC75" s="396"/>
      <c r="ED75" s="396"/>
      <c r="EE75" s="396"/>
      <c r="EF75" s="396"/>
      <c r="EG75" s="396"/>
      <c r="EH75" s="396"/>
      <c r="EI75" s="396"/>
      <c r="EJ75" s="396"/>
      <c r="EK75" s="396"/>
      <c r="EL75" s="396"/>
      <c r="EM75" s="396"/>
      <c r="EN75" s="396"/>
      <c r="EO75" s="396"/>
      <c r="EP75" s="396"/>
      <c r="EQ75" s="396"/>
      <c r="ER75" s="396"/>
      <c r="ES75" s="396"/>
      <c r="ET75" s="396"/>
      <c r="EU75" s="396"/>
      <c r="EV75" s="396"/>
      <c r="EW75" s="396"/>
      <c r="EX75" s="396"/>
      <c r="EY75" s="396"/>
      <c r="GV75" s="7"/>
    </row>
    <row r="76" spans="1:204" ht="26.4">
      <c r="B76" s="790" t="s">
        <v>3253</v>
      </c>
      <c r="C76" s="791" t="str">
        <f>Dictionary!$D$264</f>
        <v>Срок службы оснастки (в кол-ве произведенных деталей)</v>
      </c>
      <c r="D76" s="1103"/>
      <c r="E76" s="1192">
        <v>1000000</v>
      </c>
      <c r="F76" s="1151"/>
      <c r="G76" s="397"/>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7"/>
      <c r="AM76" s="397"/>
      <c r="AN76" s="397"/>
      <c r="AO76" s="397"/>
      <c r="AP76" s="397"/>
      <c r="AQ76" s="397"/>
      <c r="AR76" s="397"/>
      <c r="AS76" s="397"/>
      <c r="AT76" s="397"/>
      <c r="AU76" s="397"/>
      <c r="AV76" s="397"/>
      <c r="AW76" s="397"/>
      <c r="AX76" s="397"/>
      <c r="AY76" s="397"/>
      <c r="AZ76" s="397"/>
      <c r="BA76" s="397"/>
      <c r="BB76" s="397"/>
      <c r="BC76" s="397"/>
      <c r="BD76" s="397"/>
      <c r="BE76" s="397"/>
      <c r="BF76" s="397"/>
      <c r="BG76" s="397"/>
      <c r="BH76" s="397"/>
      <c r="BI76" s="397"/>
      <c r="BJ76" s="397"/>
      <c r="BK76" s="397"/>
      <c r="BL76" s="397"/>
      <c r="BM76" s="397"/>
      <c r="BN76" s="397"/>
      <c r="BO76" s="397"/>
      <c r="BP76" s="397"/>
      <c r="BQ76" s="397"/>
      <c r="BR76" s="397"/>
      <c r="BS76" s="397"/>
      <c r="BT76" s="397"/>
      <c r="BU76" s="397"/>
      <c r="BV76" s="397"/>
      <c r="BW76" s="397"/>
      <c r="BX76" s="397"/>
      <c r="BY76" s="397"/>
      <c r="BZ76" s="397"/>
      <c r="CA76" s="397"/>
      <c r="CB76" s="397"/>
      <c r="CC76" s="397"/>
      <c r="CD76" s="397"/>
      <c r="CE76" s="397"/>
      <c r="CF76" s="397"/>
      <c r="CG76" s="397"/>
      <c r="CH76" s="397"/>
      <c r="CI76" s="397"/>
      <c r="CJ76" s="397"/>
      <c r="CK76" s="397"/>
      <c r="CL76" s="397"/>
      <c r="CM76" s="397"/>
      <c r="CN76" s="397"/>
      <c r="CO76" s="397"/>
      <c r="CP76" s="397"/>
      <c r="CQ76" s="397"/>
      <c r="CR76" s="397"/>
      <c r="CS76" s="397"/>
      <c r="CT76" s="397"/>
      <c r="CU76" s="397"/>
      <c r="CV76" s="397"/>
      <c r="CW76" s="397"/>
      <c r="CX76" s="397"/>
      <c r="CY76" s="397"/>
      <c r="CZ76" s="397"/>
      <c r="DA76" s="397"/>
      <c r="DB76" s="397"/>
      <c r="DC76" s="397"/>
      <c r="DD76" s="397"/>
      <c r="DE76" s="397"/>
      <c r="DF76" s="397"/>
      <c r="DG76" s="397"/>
      <c r="DH76" s="397"/>
      <c r="DI76" s="397"/>
      <c r="DJ76" s="397"/>
      <c r="DK76" s="397"/>
      <c r="DL76" s="397"/>
      <c r="DM76" s="397"/>
      <c r="DN76" s="397"/>
      <c r="DO76" s="397"/>
      <c r="DP76" s="397"/>
      <c r="DQ76" s="397"/>
      <c r="DR76" s="397"/>
      <c r="DS76" s="397"/>
      <c r="DT76" s="397"/>
      <c r="DU76" s="397"/>
      <c r="DV76" s="397"/>
      <c r="DW76" s="397"/>
      <c r="DX76" s="397"/>
      <c r="DY76" s="397"/>
      <c r="DZ76" s="397"/>
      <c r="EA76" s="397"/>
      <c r="EB76" s="397"/>
      <c r="EC76" s="397"/>
      <c r="ED76" s="397"/>
      <c r="EE76" s="397"/>
      <c r="EF76" s="397"/>
      <c r="EG76" s="397"/>
      <c r="EH76" s="397"/>
      <c r="EI76" s="397"/>
      <c r="EJ76" s="397"/>
      <c r="EK76" s="397"/>
      <c r="EL76" s="397"/>
      <c r="EM76" s="397"/>
      <c r="EN76" s="397"/>
      <c r="EO76" s="397"/>
      <c r="EP76" s="397"/>
      <c r="EQ76" s="397"/>
      <c r="ER76" s="397"/>
      <c r="ES76" s="397"/>
      <c r="ET76" s="397"/>
      <c r="EU76" s="397"/>
      <c r="EV76" s="397"/>
      <c r="EW76" s="397"/>
      <c r="EX76" s="397"/>
      <c r="EY76" s="397"/>
      <c r="GV76" s="7"/>
    </row>
    <row r="77" spans="1:204" ht="13.8" thickBot="1">
      <c r="B77" s="798" t="s">
        <v>3254</v>
      </c>
      <c r="C77" s="799" t="str">
        <f>Dictionary!$D$265</f>
        <v>Номер катрочки IDO</v>
      </c>
      <c r="D77" s="1105"/>
      <c r="E77" s="1193" t="s">
        <v>828</v>
      </c>
      <c r="F77" s="1152"/>
      <c r="G77" s="398"/>
      <c r="H77" s="398"/>
      <c r="I77" s="398"/>
      <c r="J77" s="398"/>
      <c r="K77" s="398"/>
      <c r="L77" s="398"/>
      <c r="M77" s="398"/>
      <c r="N77" s="398"/>
      <c r="O77" s="398"/>
      <c r="P77" s="398"/>
      <c r="Q77" s="398"/>
      <c r="R77" s="398"/>
      <c r="S77" s="398"/>
      <c r="T77" s="398"/>
      <c r="U77" s="398"/>
      <c r="V77" s="398"/>
      <c r="W77" s="398"/>
      <c r="X77" s="398"/>
      <c r="Y77" s="398"/>
      <c r="Z77" s="398"/>
      <c r="AA77" s="398"/>
      <c r="AB77" s="398"/>
      <c r="AC77" s="398"/>
      <c r="AD77" s="398"/>
      <c r="AE77" s="398"/>
      <c r="AF77" s="398"/>
      <c r="AG77" s="398"/>
      <c r="AH77" s="398"/>
      <c r="AI77" s="398"/>
      <c r="AJ77" s="398"/>
      <c r="AK77" s="398"/>
      <c r="AL77" s="398"/>
      <c r="AM77" s="398"/>
      <c r="AN77" s="398"/>
      <c r="AO77" s="398"/>
      <c r="AP77" s="398"/>
      <c r="AQ77" s="398"/>
      <c r="AR77" s="398"/>
      <c r="AS77" s="398"/>
      <c r="AT77" s="398"/>
      <c r="AU77" s="398"/>
      <c r="AV77" s="398"/>
      <c r="AW77" s="398"/>
      <c r="AX77" s="398"/>
      <c r="AY77" s="398"/>
      <c r="AZ77" s="398"/>
      <c r="BA77" s="398"/>
      <c r="BB77" s="398"/>
      <c r="BC77" s="398"/>
      <c r="BD77" s="398"/>
      <c r="BE77" s="398"/>
      <c r="BF77" s="398"/>
      <c r="BG77" s="398"/>
      <c r="BH77" s="398"/>
      <c r="BI77" s="398"/>
      <c r="BJ77" s="398"/>
      <c r="BK77" s="398"/>
      <c r="BL77" s="398"/>
      <c r="BM77" s="398"/>
      <c r="BN77" s="398"/>
      <c r="BO77" s="398"/>
      <c r="BP77" s="398"/>
      <c r="BQ77" s="398"/>
      <c r="BR77" s="398"/>
      <c r="BS77" s="398"/>
      <c r="BT77" s="398"/>
      <c r="BU77" s="398"/>
      <c r="BV77" s="398"/>
      <c r="BW77" s="398"/>
      <c r="BX77" s="398"/>
      <c r="BY77" s="398"/>
      <c r="BZ77" s="398"/>
      <c r="CA77" s="398"/>
      <c r="CB77" s="398"/>
      <c r="CC77" s="398"/>
      <c r="CD77" s="398"/>
      <c r="CE77" s="398"/>
      <c r="CF77" s="398"/>
      <c r="CG77" s="398"/>
      <c r="CH77" s="398"/>
      <c r="CI77" s="398"/>
      <c r="CJ77" s="398"/>
      <c r="CK77" s="398"/>
      <c r="CL77" s="398"/>
      <c r="CM77" s="398"/>
      <c r="CN77" s="398"/>
      <c r="CO77" s="398"/>
      <c r="CP77" s="398"/>
      <c r="CQ77" s="398"/>
      <c r="CR77" s="398"/>
      <c r="CS77" s="398"/>
      <c r="CT77" s="398"/>
      <c r="CU77" s="398"/>
      <c r="CV77" s="398"/>
      <c r="CW77" s="398"/>
      <c r="CX77" s="398"/>
      <c r="CY77" s="398"/>
      <c r="CZ77" s="398"/>
      <c r="DA77" s="398"/>
      <c r="DB77" s="398"/>
      <c r="DC77" s="398"/>
      <c r="DD77" s="398"/>
      <c r="DE77" s="398"/>
      <c r="DF77" s="398"/>
      <c r="DG77" s="398"/>
      <c r="DH77" s="398"/>
      <c r="DI77" s="398"/>
      <c r="DJ77" s="398"/>
      <c r="DK77" s="398"/>
      <c r="DL77" s="398"/>
      <c r="DM77" s="398"/>
      <c r="DN77" s="398"/>
      <c r="DO77" s="398"/>
      <c r="DP77" s="398"/>
      <c r="DQ77" s="398"/>
      <c r="DR77" s="398"/>
      <c r="DS77" s="398"/>
      <c r="DT77" s="398"/>
      <c r="DU77" s="398"/>
      <c r="DV77" s="398"/>
      <c r="DW77" s="398"/>
      <c r="DX77" s="398"/>
      <c r="DY77" s="398"/>
      <c r="DZ77" s="398"/>
      <c r="EA77" s="398"/>
      <c r="EB77" s="398"/>
      <c r="EC77" s="398"/>
      <c r="ED77" s="398"/>
      <c r="EE77" s="398"/>
      <c r="EF77" s="398"/>
      <c r="EG77" s="398"/>
      <c r="EH77" s="398"/>
      <c r="EI77" s="398"/>
      <c r="EJ77" s="398"/>
      <c r="EK77" s="398"/>
      <c r="EL77" s="398"/>
      <c r="EM77" s="398"/>
      <c r="EN77" s="398"/>
      <c r="EO77" s="398"/>
      <c r="EP77" s="398"/>
      <c r="EQ77" s="398"/>
      <c r="ER77" s="398"/>
      <c r="ES77" s="398"/>
      <c r="ET77" s="398"/>
      <c r="EU77" s="398"/>
      <c r="EV77" s="398"/>
      <c r="EW77" s="398"/>
      <c r="EX77" s="398"/>
      <c r="EY77" s="398"/>
      <c r="GV77" s="7"/>
    </row>
    <row r="78" spans="1:204">
      <c r="D78" s="782"/>
      <c r="GV78" s="7"/>
    </row>
    <row r="79" spans="1:204" ht="15.6">
      <c r="B79" s="209"/>
      <c r="D79" s="782"/>
      <c r="GV79" s="7"/>
    </row>
    <row r="80" spans="1:204" ht="15">
      <c r="B80" s="210"/>
      <c r="D80" s="782"/>
      <c r="GV80" s="7"/>
    </row>
    <row r="81" spans="1:204" ht="15">
      <c r="B81" s="210"/>
      <c r="D81" s="782"/>
      <c r="GV81" s="7"/>
    </row>
    <row r="82" spans="1:204">
      <c r="D82" s="782"/>
      <c r="GV82" s="7"/>
    </row>
    <row r="83" spans="1:204">
      <c r="D83" s="782"/>
      <c r="GV83" s="7"/>
    </row>
    <row r="84" spans="1:204">
      <c r="D84" s="827"/>
      <c r="GV84" s="7"/>
    </row>
    <row r="85" spans="1:204">
      <c r="C85" s="828"/>
      <c r="D85" s="827"/>
      <c r="GV85" s="7"/>
    </row>
    <row r="86" spans="1:204">
      <c r="C86" s="829"/>
      <c r="D86" s="830"/>
      <c r="G86" s="399"/>
      <c r="GV86" s="7"/>
    </row>
    <row r="87" spans="1:204">
      <c r="B87" s="831"/>
      <c r="C87" s="832"/>
      <c r="D87" s="833"/>
      <c r="E87" s="400"/>
      <c r="F87" s="400"/>
    </row>
    <row r="88" spans="1:204">
      <c r="B88" s="831"/>
      <c r="C88" s="832"/>
      <c r="D88" s="833"/>
      <c r="E88" s="400"/>
      <c r="F88" s="400"/>
    </row>
    <row r="89" spans="1:204" ht="15">
      <c r="B89" s="834"/>
      <c r="C89" s="835"/>
      <c r="D89" s="836"/>
      <c r="E89" s="401"/>
      <c r="F89" s="401"/>
      <c r="G89" s="402"/>
      <c r="BU89" s="403"/>
      <c r="EZ89" s="232"/>
    </row>
    <row r="90" spans="1:204">
      <c r="B90" s="831"/>
      <c r="C90" s="837"/>
      <c r="D90" s="838"/>
      <c r="E90" s="404"/>
      <c r="F90" s="404"/>
      <c r="G90" s="405"/>
    </row>
    <row r="91" spans="1:204">
      <c r="B91" s="831"/>
      <c r="C91" s="832"/>
      <c r="D91" s="833"/>
      <c r="E91" s="400"/>
      <c r="F91" s="400"/>
    </row>
    <row r="92" spans="1:204">
      <c r="A92" s="844"/>
      <c r="B92" s="834"/>
      <c r="C92" s="832"/>
      <c r="D92" s="833"/>
      <c r="E92" s="400"/>
      <c r="F92" s="400"/>
    </row>
    <row r="93" spans="1:204">
      <c r="B93" s="834"/>
      <c r="C93" s="832"/>
      <c r="D93" s="833"/>
      <c r="E93" s="400"/>
      <c r="F93" s="400"/>
    </row>
    <row r="94" spans="1:204">
      <c r="B94" s="834"/>
      <c r="C94" s="832"/>
      <c r="D94" s="833"/>
      <c r="E94" s="400"/>
      <c r="F94" s="400"/>
      <c r="G94" s="406"/>
    </row>
    <row r="95" spans="1:204">
      <c r="B95" s="831"/>
      <c r="C95" s="832"/>
      <c r="D95" s="833"/>
      <c r="E95" s="400"/>
      <c r="F95" s="400"/>
      <c r="G95" s="407"/>
    </row>
    <row r="96" spans="1:204">
      <c r="B96" s="834"/>
      <c r="C96" s="832"/>
      <c r="D96" s="833"/>
      <c r="E96" s="400"/>
      <c r="F96" s="400"/>
    </row>
    <row r="97" spans="2:6">
      <c r="B97" s="831"/>
      <c r="C97" s="832"/>
      <c r="D97" s="833"/>
      <c r="E97" s="400"/>
      <c r="F97" s="400"/>
    </row>
    <row r="98" spans="2:6">
      <c r="B98" s="831"/>
      <c r="C98" s="832"/>
      <c r="D98" s="833"/>
      <c r="E98" s="400"/>
      <c r="F98" s="400"/>
    </row>
    <row r="99" spans="2:6">
      <c r="B99" s="831"/>
      <c r="C99" s="832"/>
      <c r="D99" s="833"/>
      <c r="E99" s="400"/>
      <c r="F99" s="400"/>
    </row>
    <row r="100" spans="2:6">
      <c r="B100" s="831"/>
      <c r="C100" s="832"/>
      <c r="D100" s="833"/>
      <c r="E100" s="400"/>
      <c r="F100" s="400"/>
    </row>
    <row r="101" spans="2:6">
      <c r="B101" s="831"/>
      <c r="C101" s="832"/>
      <c r="D101" s="833"/>
      <c r="E101" s="400"/>
      <c r="F101" s="400"/>
    </row>
    <row r="102" spans="2:6">
      <c r="B102" s="831"/>
      <c r="C102" s="832"/>
      <c r="D102" s="833"/>
      <c r="E102" s="400"/>
      <c r="F102" s="400"/>
    </row>
    <row r="103" spans="2:6">
      <c r="B103" s="831"/>
      <c r="C103" s="832"/>
      <c r="D103" s="833"/>
      <c r="E103" s="400"/>
      <c r="F103" s="400"/>
    </row>
    <row r="104" spans="2:6">
      <c r="B104" s="831"/>
      <c r="C104" s="832"/>
      <c r="D104" s="833"/>
      <c r="E104" s="400"/>
      <c r="F104" s="400"/>
    </row>
    <row r="105" spans="2:6">
      <c r="B105" s="831"/>
      <c r="C105" s="832"/>
      <c r="D105" s="833"/>
      <c r="E105" s="400"/>
      <c r="F105" s="400"/>
    </row>
    <row r="106" spans="2:6">
      <c r="B106" s="831"/>
      <c r="C106" s="832"/>
      <c r="D106" s="833"/>
      <c r="E106" s="400"/>
      <c r="F106" s="400"/>
    </row>
    <row r="107" spans="2:6">
      <c r="B107" s="831"/>
      <c r="C107" s="832"/>
      <c r="D107" s="833"/>
      <c r="E107" s="400"/>
      <c r="F107" s="400"/>
    </row>
    <row r="108" spans="2:6">
      <c r="B108" s="831"/>
      <c r="C108" s="832"/>
      <c r="D108" s="833"/>
      <c r="E108" s="400"/>
      <c r="F108" s="400"/>
    </row>
    <row r="109" spans="2:6">
      <c r="B109" s="831"/>
      <c r="C109" s="832"/>
      <c r="D109" s="833"/>
      <c r="E109" s="400"/>
      <c r="F109" s="400"/>
    </row>
    <row r="110" spans="2:6">
      <c r="B110" s="831"/>
      <c r="C110" s="832"/>
      <c r="D110" s="833"/>
      <c r="E110" s="400"/>
      <c r="F110" s="400"/>
    </row>
    <row r="111" spans="2:6">
      <c r="B111" s="831"/>
      <c r="C111" s="832"/>
      <c r="D111" s="833"/>
      <c r="E111" s="400"/>
      <c r="F111" s="400"/>
    </row>
    <row r="112" spans="2:6">
      <c r="B112" s="831"/>
      <c r="C112" s="832"/>
      <c r="D112" s="833"/>
      <c r="E112" s="400"/>
      <c r="F112" s="400"/>
    </row>
    <row r="113" spans="2:6">
      <c r="B113" s="831"/>
      <c r="C113" s="832"/>
      <c r="D113" s="833"/>
      <c r="E113" s="400"/>
      <c r="F113" s="400"/>
    </row>
    <row r="114" spans="2:6">
      <c r="B114" s="831"/>
      <c r="C114" s="832"/>
      <c r="D114" s="833"/>
      <c r="E114" s="400"/>
      <c r="F114" s="400"/>
    </row>
    <row r="115" spans="2:6">
      <c r="B115" s="831"/>
      <c r="C115" s="832"/>
      <c r="D115" s="833"/>
      <c r="E115" s="400"/>
      <c r="F115" s="400"/>
    </row>
    <row r="116" spans="2:6">
      <c r="B116" s="831"/>
      <c r="C116" s="832"/>
      <c r="D116" s="833"/>
      <c r="E116" s="400"/>
      <c r="F116" s="400"/>
    </row>
    <row r="117" spans="2:6">
      <c r="B117" s="831"/>
      <c r="C117" s="832"/>
      <c r="D117" s="839"/>
      <c r="E117" s="400"/>
      <c r="F117" s="400"/>
    </row>
    <row r="118" spans="2:6">
      <c r="B118" s="831"/>
      <c r="C118" s="832"/>
      <c r="D118" s="839"/>
      <c r="E118" s="400"/>
      <c r="F118" s="400"/>
    </row>
    <row r="119" spans="2:6">
      <c r="B119" s="831"/>
      <c r="C119" s="832"/>
      <c r="D119" s="839"/>
      <c r="E119" s="400"/>
      <c r="F119" s="400"/>
    </row>
    <row r="120" spans="2:6">
      <c r="B120" s="831"/>
      <c r="C120" s="832"/>
      <c r="D120" s="839"/>
      <c r="E120" s="400"/>
      <c r="F120" s="400"/>
    </row>
    <row r="121" spans="2:6">
      <c r="B121" s="831"/>
      <c r="C121" s="832"/>
      <c r="D121" s="839"/>
      <c r="E121" s="400"/>
      <c r="F121" s="400"/>
    </row>
    <row r="122" spans="2:6">
      <c r="B122" s="831"/>
      <c r="C122" s="832"/>
      <c r="D122" s="839"/>
      <c r="E122" s="400"/>
      <c r="F122" s="400"/>
    </row>
    <row r="123" spans="2:6">
      <c r="B123" s="831"/>
      <c r="C123" s="832"/>
      <c r="D123" s="839"/>
      <c r="E123" s="400"/>
      <c r="F123" s="400"/>
    </row>
    <row r="124" spans="2:6">
      <c r="B124" s="831"/>
      <c r="C124" s="832"/>
      <c r="D124" s="839"/>
      <c r="E124" s="400"/>
      <c r="F124" s="400"/>
    </row>
    <row r="125" spans="2:6">
      <c r="B125" s="831"/>
      <c r="C125" s="832"/>
      <c r="D125" s="839"/>
      <c r="E125" s="400"/>
      <c r="F125" s="400"/>
    </row>
    <row r="126" spans="2:6">
      <c r="B126" s="831"/>
      <c r="C126" s="832"/>
      <c r="D126" s="839"/>
      <c r="E126" s="400"/>
      <c r="F126" s="400"/>
    </row>
    <row r="127" spans="2:6">
      <c r="B127" s="831"/>
      <c r="C127" s="832"/>
      <c r="D127" s="839"/>
      <c r="E127" s="400"/>
      <c r="F127" s="400"/>
    </row>
    <row r="128" spans="2:6">
      <c r="B128" s="831"/>
      <c r="C128" s="832"/>
      <c r="D128" s="839"/>
      <c r="E128" s="400"/>
      <c r="F128" s="400"/>
    </row>
    <row r="129" spans="2:6">
      <c r="B129" s="831"/>
      <c r="C129" s="832"/>
      <c r="D129" s="839"/>
      <c r="E129" s="400"/>
      <c r="F129" s="400"/>
    </row>
    <row r="130" spans="2:6">
      <c r="B130" s="831"/>
      <c r="C130" s="832"/>
      <c r="D130" s="839"/>
      <c r="E130" s="400"/>
      <c r="F130" s="400"/>
    </row>
    <row r="131" spans="2:6">
      <c r="B131" s="831"/>
      <c r="C131" s="832"/>
      <c r="D131" s="839"/>
      <c r="E131" s="400"/>
      <c r="F131" s="400"/>
    </row>
    <row r="132" spans="2:6">
      <c r="B132" s="831"/>
      <c r="C132" s="832"/>
      <c r="D132" s="839"/>
      <c r="E132" s="400"/>
      <c r="F132" s="400"/>
    </row>
    <row r="133" spans="2:6">
      <c r="B133" s="831"/>
      <c r="C133" s="832"/>
      <c r="D133" s="839"/>
      <c r="E133" s="400"/>
      <c r="F133" s="400"/>
    </row>
  </sheetData>
  <mergeCells count="5">
    <mergeCell ref="B6:B9"/>
    <mergeCell ref="B10:B11"/>
    <mergeCell ref="B13:B19"/>
    <mergeCell ref="B44:B46"/>
    <mergeCell ref="B39:B41"/>
  </mergeCells>
  <phoneticPr fontId="0" type="noConversion"/>
  <conditionalFormatting sqref="E11:EY11">
    <cfRule type="expression" dxfId="8" priority="1" stopIfTrue="1">
      <formula>E10="SP"</formula>
    </cfRule>
  </conditionalFormatting>
  <dataValidations disablePrompts="1" count="3">
    <dataValidation type="list" showInputMessage="1" showErrorMessage="1" sqref="E10:EY10">
      <formula1>"C,D,SP"</formula1>
    </dataValidation>
    <dataValidation type="whole" operator="greaterThan" allowBlank="1" showInputMessage="1" showErrorMessage="1" sqref="E5">
      <formula1>0</formula1>
    </dataValidation>
    <dataValidation type="decimal" operator="greaterThan" allowBlank="1" showInputMessage="1" showErrorMessage="1" sqref="F5:EY5">
      <formula1>0</formula1>
    </dataValidation>
  </dataValidations>
  <pageMargins left="0.15748031496062992" right="0.19685039370078741" top="0.39370078740157483" bottom="0.6" header="0.39370078740157483" footer="0.27559055118110237"/>
  <pageSetup paperSize="9" scale="62" fitToWidth="13" pageOrder="overThenDown" orientation="portrait" errors="dash" r:id="rId1"/>
  <headerFooter alignWithMargins="0">
    <oddFooter>&amp;RPage &amp;P</oddFooter>
  </headerFooter>
  <ignoredErrors>
    <ignoredError sqref="F16:BV16" unlockedFormula="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 0'!$D$22:$D$31</xm:f>
          </x14:formula1>
          <xm:sqref>F15:EY15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4_Descr">
    <pageSetUpPr fitToPage="1"/>
  </sheetPr>
  <dimension ref="A1:K116"/>
  <sheetViews>
    <sheetView showGridLines="0" zoomScaleNormal="100" workbookViewId="0">
      <selection activeCell="F8" sqref="F8"/>
    </sheetView>
  </sheetViews>
  <sheetFormatPr defaultColWidth="12" defaultRowHeight="13.2"/>
  <cols>
    <col min="1" max="1" width="2.109375" style="1" customWidth="1"/>
    <col min="2" max="2" width="5.33203125" style="1" customWidth="1"/>
    <col min="3" max="3" width="22.77734375" style="1" customWidth="1"/>
    <col min="4" max="4" width="18.33203125" style="1" customWidth="1"/>
    <col min="5" max="5" width="9.6640625" style="1" customWidth="1"/>
    <col min="6" max="6" width="20" style="1" customWidth="1"/>
    <col min="7" max="7" width="25.6640625" style="1" customWidth="1"/>
    <col min="8" max="8" width="23.33203125" style="1" customWidth="1"/>
    <col min="9" max="9" width="21.6640625" style="1" customWidth="1"/>
    <col min="10" max="10" width="15.77734375" style="1" customWidth="1"/>
    <col min="11" max="11" width="2" style="1" customWidth="1"/>
    <col min="12" max="16384" width="12" style="1"/>
  </cols>
  <sheetData>
    <row r="1" spans="1:11" ht="13.8" thickBot="1">
      <c r="A1" s="50"/>
      <c r="B1" s="52" t="str">
        <f>Dictionary!$D$733</f>
        <v>Референс стандартной сметы</v>
      </c>
      <c r="C1" s="578"/>
      <c r="D1" s="464"/>
      <c r="E1" s="464"/>
      <c r="F1" s="464"/>
      <c r="G1" s="464"/>
      <c r="H1" s="464"/>
      <c r="I1" s="464"/>
      <c r="J1" s="579" t="s">
        <v>4944</v>
      </c>
      <c r="K1" s="50"/>
    </row>
    <row r="2" spans="1:11" ht="16.2" thickBot="1">
      <c r="A2" s="50"/>
      <c r="B2" s="1898"/>
      <c r="C2" s="1899"/>
      <c r="D2" s="1900"/>
      <c r="E2" s="1904" t="str">
        <f>Dictionary!$D$734</f>
        <v>ЛИСТ ОПИСАНИЯ ДЕТАЛИ И ОСНАСТКИ</v>
      </c>
      <c r="F2" s="1905"/>
      <c r="G2" s="1905"/>
      <c r="H2" s="1906"/>
      <c r="I2" s="580"/>
      <c r="J2" s="581"/>
      <c r="K2" s="50"/>
    </row>
    <row r="3" spans="1:11" ht="13.8" thickBot="1">
      <c r="A3" s="50"/>
      <c r="B3" s="1901"/>
      <c r="C3" s="1902"/>
      <c r="D3" s="1903"/>
      <c r="E3" s="1907" t="str">
        <f>Dictionary!$D$736</f>
        <v xml:space="preserve">Наименование детали (*) </v>
      </c>
      <c r="F3" s="1908"/>
      <c r="G3" s="1909" t="s">
        <v>2868</v>
      </c>
      <c r="H3" s="1910"/>
      <c r="I3" s="582" t="str">
        <f>Dictionary!$D$735</f>
        <v xml:space="preserve">Номер листа (*) </v>
      </c>
      <c r="J3" s="583"/>
      <c r="K3" s="50"/>
    </row>
    <row r="4" spans="1:11" ht="24.75" customHeight="1" thickBot="1">
      <c r="A4" s="50"/>
      <c r="B4" s="1911"/>
      <c r="C4" s="1912"/>
      <c r="D4" s="584"/>
      <c r="E4" s="1877" t="str">
        <f>Dictionary!$D$737</f>
        <v xml:space="preserve">Номер детали (*) </v>
      </c>
      <c r="F4" s="1878"/>
      <c r="G4" s="585"/>
      <c r="H4" s="586" t="str">
        <f>Dictionary!$D$738</f>
        <v>Позиция детали (правая/левая)</v>
      </c>
      <c r="I4" s="587" t="str">
        <f>Dictionary!$D$739</f>
        <v>Правая деталь идентична левой</v>
      </c>
      <c r="J4" s="588" t="str">
        <f>Dictionary!$D$740</f>
        <v>Деталь симметрична</v>
      </c>
    </row>
    <row r="5" spans="1:11" ht="12.75" customHeight="1">
      <c r="A5" s="50"/>
      <c r="B5" s="1879"/>
      <c r="C5" s="1880"/>
      <c r="D5" s="1880"/>
      <c r="E5" s="1880"/>
      <c r="F5" s="1880"/>
      <c r="G5" s="1880"/>
      <c r="H5" s="1880"/>
      <c r="I5" s="1880"/>
      <c r="J5" s="1881"/>
      <c r="K5" s="50"/>
    </row>
    <row r="6" spans="1:11">
      <c r="A6" s="50"/>
      <c r="B6" s="567"/>
      <c r="C6" s="568"/>
      <c r="D6" s="568"/>
      <c r="E6" s="568"/>
      <c r="F6" s="568"/>
      <c r="G6" s="7"/>
      <c r="H6" s="7"/>
      <c r="I6" s="7"/>
      <c r="J6" s="569"/>
      <c r="K6" s="50"/>
    </row>
    <row r="7" spans="1:11">
      <c r="A7" s="50"/>
      <c r="B7" s="570"/>
      <c r="C7" s="568"/>
      <c r="D7" s="568"/>
      <c r="E7" s="568"/>
      <c r="F7" s="568"/>
      <c r="G7" s="568"/>
      <c r="H7" s="568"/>
      <c r="I7" s="568"/>
      <c r="J7" s="571"/>
      <c r="K7" s="50"/>
    </row>
    <row r="8" spans="1:11">
      <c r="A8" s="50"/>
      <c r="B8" s="567"/>
      <c r="C8" s="568"/>
      <c r="D8" s="568"/>
      <c r="E8" s="568"/>
      <c r="F8" s="568"/>
      <c r="G8" s="568"/>
      <c r="H8" s="568"/>
      <c r="I8" s="568"/>
      <c r="J8" s="571"/>
      <c r="K8" s="50"/>
    </row>
    <row r="9" spans="1:11" ht="22.8">
      <c r="A9" s="50"/>
      <c r="B9" s="567"/>
      <c r="C9" s="568"/>
      <c r="D9" s="572"/>
      <c r="E9" s="568"/>
      <c r="F9" s="573"/>
      <c r="G9" s="568"/>
      <c r="H9" s="568"/>
      <c r="I9" s="568"/>
      <c r="J9" s="571"/>
      <c r="K9" s="50"/>
    </row>
    <row r="10" spans="1:11">
      <c r="A10" s="50"/>
      <c r="B10" s="567"/>
      <c r="C10" s="568"/>
      <c r="D10" s="568"/>
      <c r="E10" s="568"/>
      <c r="F10" s="568"/>
      <c r="G10" s="568"/>
      <c r="H10" s="568"/>
      <c r="I10" s="568"/>
      <c r="J10" s="571"/>
      <c r="K10" s="50"/>
    </row>
    <row r="11" spans="1:11">
      <c r="A11" s="50"/>
      <c r="B11" s="567"/>
      <c r="C11" s="568"/>
      <c r="D11" s="568"/>
      <c r="E11" s="568"/>
      <c r="F11" s="568"/>
      <c r="G11" s="568"/>
      <c r="H11" s="568"/>
      <c r="I11" s="568"/>
      <c r="J11" s="571"/>
      <c r="K11" s="50"/>
    </row>
    <row r="12" spans="1:11">
      <c r="A12" s="50"/>
      <c r="B12" s="567"/>
      <c r="C12" s="568"/>
      <c r="D12" s="568"/>
      <c r="E12" s="568"/>
      <c r="F12" s="568"/>
      <c r="G12" s="568"/>
      <c r="H12" s="568"/>
      <c r="I12" s="568"/>
      <c r="J12" s="571"/>
      <c r="K12" s="50"/>
    </row>
    <row r="13" spans="1:11">
      <c r="A13" s="50"/>
      <c r="B13" s="567"/>
      <c r="C13" s="568"/>
      <c r="D13" s="568"/>
      <c r="E13" s="568"/>
      <c r="F13" s="568"/>
      <c r="G13" s="568"/>
      <c r="H13" s="568"/>
      <c r="I13" s="568"/>
      <c r="J13" s="571"/>
      <c r="K13" s="50"/>
    </row>
    <row r="14" spans="1:11">
      <c r="A14" s="50"/>
      <c r="B14" s="567"/>
      <c r="C14" s="568"/>
      <c r="D14" s="568"/>
      <c r="E14" s="568"/>
      <c r="F14" s="568"/>
      <c r="G14" s="568"/>
      <c r="H14" s="568"/>
      <c r="I14" s="568"/>
      <c r="J14" s="571"/>
      <c r="K14" s="50"/>
    </row>
    <row r="15" spans="1:11">
      <c r="A15" s="50"/>
      <c r="B15" s="567"/>
      <c r="C15" s="568"/>
      <c r="D15" s="568"/>
      <c r="E15" s="568"/>
      <c r="F15" s="568"/>
      <c r="G15" s="568"/>
      <c r="H15" s="568"/>
      <c r="I15" s="568"/>
      <c r="J15" s="571"/>
      <c r="K15" s="50"/>
    </row>
    <row r="16" spans="1:11" ht="12.75" customHeight="1">
      <c r="A16" s="50"/>
      <c r="B16" s="567"/>
      <c r="C16" s="568"/>
      <c r="D16" s="1885" t="str">
        <f>Dictionary!$D$742</f>
        <v>ПРИЛОЖИТЬ ВИД ДЕТАЛИ 3Д С УКАЗАНИЕМ УЧАСТКОВ С ОБРАТНОЙ КОНУСНОСТЬЮ (УКАЗЫВАЮЩИХ НА НЕОБХОДИМОСТЬ ВНУТРЕННИХ ДВИЖЕНИЙ В П/Ф) И ГАБАРИТНЫХ РАЗМЕРОВ ДЕТАЛИ В ЗАВИСИМОСТИ ОТ ПОЛОЖЕНИЯ В ПРЕСС-ФОРМЕ ИЛИ НАПРАВЛЕНИЯ ЭЖЕКЦИИ</v>
      </c>
      <c r="E16" s="1885"/>
      <c r="F16" s="1885"/>
      <c r="G16" s="1885"/>
      <c r="H16" s="1885"/>
      <c r="I16" s="1885"/>
      <c r="J16" s="571"/>
      <c r="K16" s="50"/>
    </row>
    <row r="17" spans="1:11">
      <c r="A17" s="50"/>
      <c r="B17" s="567"/>
      <c r="C17" s="568"/>
      <c r="D17" s="1885"/>
      <c r="E17" s="1885"/>
      <c r="F17" s="1885"/>
      <c r="G17" s="1885"/>
      <c r="H17" s="1885"/>
      <c r="I17" s="1885"/>
      <c r="J17" s="571"/>
      <c r="K17" s="50"/>
    </row>
    <row r="18" spans="1:11">
      <c r="A18" s="50"/>
      <c r="B18" s="567"/>
      <c r="C18" s="568"/>
      <c r="D18" s="1885"/>
      <c r="E18" s="1885"/>
      <c r="F18" s="1885"/>
      <c r="G18" s="1885"/>
      <c r="H18" s="1885"/>
      <c r="I18" s="1885"/>
      <c r="J18" s="571"/>
      <c r="K18" s="50"/>
    </row>
    <row r="19" spans="1:11">
      <c r="A19" s="50"/>
      <c r="B19" s="567"/>
      <c r="C19" s="568"/>
      <c r="D19" s="1885"/>
      <c r="E19" s="1885"/>
      <c r="F19" s="1885"/>
      <c r="G19" s="1885"/>
      <c r="H19" s="1885"/>
      <c r="I19" s="1885"/>
      <c r="J19" s="571"/>
      <c r="K19" s="50"/>
    </row>
    <row r="20" spans="1:11">
      <c r="A20" s="50"/>
      <c r="B20" s="567"/>
      <c r="C20" s="568"/>
      <c r="D20" s="1886" t="str">
        <f>Dictionary!$D$743</f>
        <v>ПРИЛОЖИТЬ НЕСКОЛЬКО ВИДОВ ДЕТАЛИ 3Д ПРИ НЕОБХОДИМОСТИ ДЛЯ ТОЧНОГО ОПИСАНИЯ ДЕТАЛИ И ДВИЖЕНИЙ ПРЕСС-ФОРМЫ</v>
      </c>
      <c r="E20" s="1886"/>
      <c r="F20" s="1886"/>
      <c r="G20" s="1886"/>
      <c r="H20" s="1886"/>
      <c r="I20" s="1886"/>
      <c r="J20" s="571"/>
      <c r="K20" s="50"/>
    </row>
    <row r="21" spans="1:11">
      <c r="A21" s="50"/>
      <c r="B21" s="567"/>
      <c r="C21" s="568"/>
      <c r="D21" s="577"/>
      <c r="E21" s="577"/>
      <c r="F21" s="577"/>
      <c r="G21" s="577"/>
      <c r="H21" s="577"/>
      <c r="I21" s="577"/>
      <c r="J21" s="571"/>
      <c r="K21" s="50"/>
    </row>
    <row r="22" spans="1:11" ht="12.75" customHeight="1">
      <c r="A22" s="50"/>
      <c r="B22" s="567"/>
      <c r="C22" s="568"/>
      <c r="D22" s="577"/>
      <c r="E22" s="577"/>
      <c r="F22" s="577"/>
      <c r="G22" s="577"/>
      <c r="H22" s="577"/>
      <c r="I22" s="577"/>
      <c r="J22" s="571"/>
      <c r="K22" s="50"/>
    </row>
    <row r="23" spans="1:11">
      <c r="A23" s="50"/>
      <c r="B23" s="567"/>
      <c r="C23" s="568"/>
      <c r="D23" s="568"/>
      <c r="E23" s="568"/>
      <c r="F23" s="568"/>
      <c r="G23" s="568"/>
      <c r="H23" s="568"/>
      <c r="I23" s="568"/>
      <c r="J23" s="571"/>
      <c r="K23" s="50"/>
    </row>
    <row r="24" spans="1:11">
      <c r="A24" s="50"/>
      <c r="B24" s="567"/>
      <c r="C24" s="568"/>
      <c r="D24" s="568"/>
      <c r="E24" s="568"/>
      <c r="F24" s="568"/>
      <c r="G24" s="568"/>
      <c r="H24" s="568"/>
      <c r="I24" s="568"/>
      <c r="J24" s="571"/>
      <c r="K24" s="50"/>
    </row>
    <row r="25" spans="1:11">
      <c r="A25" s="50"/>
      <c r="B25" s="567"/>
      <c r="C25" s="568"/>
      <c r="D25" s="568"/>
      <c r="E25" s="568"/>
      <c r="F25" s="568"/>
      <c r="G25" s="568"/>
      <c r="H25" s="568"/>
      <c r="I25" s="568"/>
      <c r="J25" s="571"/>
      <c r="K25" s="50"/>
    </row>
    <row r="26" spans="1:11">
      <c r="A26" s="50"/>
      <c r="B26" s="567"/>
      <c r="C26" s="568"/>
      <c r="D26" s="568"/>
      <c r="E26" s="568"/>
      <c r="F26" s="568"/>
      <c r="G26" s="568"/>
      <c r="H26" s="568"/>
      <c r="I26" s="568"/>
      <c r="J26" s="571"/>
      <c r="K26" s="50"/>
    </row>
    <row r="27" spans="1:11">
      <c r="A27" s="50"/>
      <c r="B27" s="567"/>
      <c r="C27" s="568"/>
      <c r="D27" s="568"/>
      <c r="E27" s="568"/>
      <c r="F27" s="568"/>
      <c r="G27" s="568"/>
      <c r="H27" s="568"/>
      <c r="I27" s="568"/>
      <c r="J27" s="571"/>
      <c r="K27" s="50"/>
    </row>
    <row r="28" spans="1:11">
      <c r="A28" s="50"/>
      <c r="B28" s="567"/>
      <c r="C28" s="568"/>
      <c r="D28" s="568"/>
      <c r="E28" s="568"/>
      <c r="F28" s="568"/>
      <c r="G28" s="568"/>
      <c r="H28" s="568"/>
      <c r="I28" s="568"/>
      <c r="J28" s="571"/>
      <c r="K28" s="50"/>
    </row>
    <row r="29" spans="1:11">
      <c r="A29" s="50"/>
      <c r="B29" s="567"/>
      <c r="C29" s="568"/>
      <c r="D29" s="568"/>
      <c r="E29" s="568"/>
      <c r="F29" s="568"/>
      <c r="G29" s="568"/>
      <c r="H29" s="568"/>
      <c r="I29" s="568"/>
      <c r="J29" s="571"/>
      <c r="K29" s="50"/>
    </row>
    <row r="30" spans="1:11">
      <c r="A30" s="50"/>
      <c r="B30" s="567"/>
      <c r="C30" s="568"/>
      <c r="D30" s="2"/>
      <c r="E30" s="568"/>
      <c r="F30" s="568"/>
      <c r="G30" s="568"/>
      <c r="H30" s="568"/>
      <c r="I30" s="568"/>
      <c r="J30" s="571"/>
      <c r="K30" s="50"/>
    </row>
    <row r="31" spans="1:11">
      <c r="A31" s="50"/>
      <c r="B31" s="567"/>
      <c r="C31" s="568"/>
      <c r="D31" s="568"/>
      <c r="E31" s="568"/>
      <c r="F31" s="568"/>
      <c r="G31" s="568"/>
      <c r="H31" s="568"/>
      <c r="I31" s="568"/>
      <c r="J31" s="571"/>
      <c r="K31" s="50"/>
    </row>
    <row r="32" spans="1:11">
      <c r="A32" s="50"/>
      <c r="B32" s="567"/>
      <c r="C32" s="568"/>
      <c r="D32" s="568"/>
      <c r="E32" s="568"/>
      <c r="F32" s="568"/>
      <c r="G32" s="568"/>
      <c r="H32" s="568"/>
      <c r="I32" s="568"/>
      <c r="J32" s="571"/>
      <c r="K32" s="50"/>
    </row>
    <row r="33" spans="1:11">
      <c r="A33" s="50"/>
      <c r="B33" s="567"/>
      <c r="C33" s="568"/>
      <c r="D33" s="568"/>
      <c r="E33" s="568"/>
      <c r="F33" s="568"/>
      <c r="G33" s="568"/>
      <c r="H33" s="568"/>
      <c r="I33" s="568"/>
      <c r="J33" s="571"/>
      <c r="K33" s="50"/>
    </row>
    <row r="34" spans="1:11">
      <c r="A34" s="50"/>
      <c r="B34" s="567"/>
      <c r="C34" s="568"/>
      <c r="D34" s="568"/>
      <c r="E34" s="568"/>
      <c r="F34" s="568"/>
      <c r="G34" s="568"/>
      <c r="H34" s="568"/>
      <c r="I34" s="568"/>
      <c r="J34" s="571"/>
      <c r="K34" s="50"/>
    </row>
    <row r="35" spans="1:11">
      <c r="A35" s="50"/>
      <c r="B35" s="567"/>
      <c r="C35" s="568"/>
      <c r="D35" s="568"/>
      <c r="E35" s="568"/>
      <c r="F35" s="568"/>
      <c r="G35" s="568"/>
      <c r="H35" s="568"/>
      <c r="I35" s="568"/>
      <c r="J35" s="571"/>
      <c r="K35" s="50"/>
    </row>
    <row r="36" spans="1:11">
      <c r="A36" s="50"/>
      <c r="B36" s="567"/>
      <c r="C36" s="568"/>
      <c r="D36" s="568"/>
      <c r="E36" s="568"/>
      <c r="F36" s="568"/>
      <c r="G36" s="568"/>
      <c r="H36" s="568"/>
      <c r="I36" s="568"/>
      <c r="J36" s="571"/>
      <c r="K36" s="50"/>
    </row>
    <row r="37" spans="1:11">
      <c r="A37" s="50"/>
      <c r="B37" s="567"/>
      <c r="C37" s="568"/>
      <c r="D37" s="568"/>
      <c r="E37" s="568"/>
      <c r="F37" s="568"/>
      <c r="G37" s="568"/>
      <c r="H37" s="568"/>
      <c r="I37" s="568"/>
      <c r="J37" s="571"/>
      <c r="K37" s="50"/>
    </row>
    <row r="38" spans="1:11">
      <c r="A38" s="50"/>
      <c r="B38" s="567"/>
      <c r="C38" s="568"/>
      <c r="D38" s="568"/>
      <c r="E38" s="568"/>
      <c r="F38" s="568"/>
      <c r="G38" s="568"/>
      <c r="H38" s="568"/>
      <c r="I38" s="568"/>
      <c r="J38" s="571"/>
      <c r="K38" s="50"/>
    </row>
    <row r="39" spans="1:11">
      <c r="A39" s="50"/>
      <c r="B39" s="567"/>
      <c r="C39" s="568"/>
      <c r="D39" s="568"/>
      <c r="E39" s="568"/>
      <c r="F39" s="568"/>
      <c r="G39" s="568"/>
      <c r="H39" s="568"/>
      <c r="I39" s="568"/>
      <c r="J39" s="571"/>
      <c r="K39" s="50"/>
    </row>
    <row r="40" spans="1:11">
      <c r="A40" s="50"/>
      <c r="B40" s="567"/>
      <c r="C40" s="568"/>
      <c r="D40" s="568"/>
      <c r="E40" s="568"/>
      <c r="F40" s="568"/>
      <c r="G40" s="568"/>
      <c r="H40" s="568"/>
      <c r="I40" s="568"/>
      <c r="J40" s="571"/>
      <c r="K40" s="50"/>
    </row>
    <row r="41" spans="1:11">
      <c r="A41" s="50"/>
      <c r="B41" s="567"/>
      <c r="C41" s="568"/>
      <c r="D41" s="568"/>
      <c r="E41" s="568"/>
      <c r="F41" s="568"/>
      <c r="G41" s="568"/>
      <c r="H41" s="568"/>
      <c r="I41" s="568"/>
      <c r="J41" s="571"/>
      <c r="K41" s="50"/>
    </row>
    <row r="42" spans="1:11">
      <c r="A42" s="50"/>
      <c r="B42" s="567"/>
      <c r="C42" s="568"/>
      <c r="D42" s="568"/>
      <c r="E42" s="568"/>
      <c r="F42" s="568"/>
      <c r="G42" s="568"/>
      <c r="H42" s="568"/>
      <c r="I42" s="568"/>
      <c r="J42" s="571"/>
      <c r="K42" s="50"/>
    </row>
    <row r="43" spans="1:11">
      <c r="A43" s="50"/>
      <c r="B43" s="567"/>
      <c r="C43" s="568"/>
      <c r="D43" s="568"/>
      <c r="E43" s="568"/>
      <c r="F43" s="568"/>
      <c r="G43" s="568"/>
      <c r="H43" s="568"/>
      <c r="I43" s="568"/>
      <c r="J43" s="571"/>
      <c r="K43" s="50"/>
    </row>
    <row r="44" spans="1:11">
      <c r="A44" s="50"/>
      <c r="B44" s="567"/>
      <c r="C44" s="568"/>
      <c r="D44" s="568"/>
      <c r="E44" s="568"/>
      <c r="F44" s="568"/>
      <c r="G44" s="568"/>
      <c r="H44" s="568"/>
      <c r="I44" s="568"/>
      <c r="J44" s="571"/>
      <c r="K44" s="50"/>
    </row>
    <row r="45" spans="1:11">
      <c r="A45" s="50"/>
      <c r="B45" s="567"/>
      <c r="C45" s="568"/>
      <c r="D45" s="568"/>
      <c r="E45" s="568"/>
      <c r="F45" s="568"/>
      <c r="G45" s="568"/>
      <c r="H45" s="568"/>
      <c r="I45" s="568"/>
      <c r="J45" s="571"/>
      <c r="K45" s="50"/>
    </row>
    <row r="46" spans="1:11">
      <c r="A46" s="50"/>
      <c r="B46" s="567"/>
      <c r="C46" s="568"/>
      <c r="D46" s="568"/>
      <c r="E46" s="568"/>
      <c r="F46" s="568"/>
      <c r="G46" s="568"/>
      <c r="H46" s="568"/>
      <c r="I46" s="568"/>
      <c r="J46" s="571"/>
      <c r="K46" s="50"/>
    </row>
    <row r="47" spans="1:11">
      <c r="A47" s="50"/>
      <c r="B47" s="567"/>
      <c r="C47" s="568"/>
      <c r="D47" s="568"/>
      <c r="E47" s="568"/>
      <c r="F47" s="568"/>
      <c r="G47" s="568"/>
      <c r="H47" s="568"/>
      <c r="I47" s="568"/>
      <c r="J47" s="571"/>
      <c r="K47" s="50"/>
    </row>
    <row r="48" spans="1:11">
      <c r="A48" s="50"/>
      <c r="B48" s="567"/>
      <c r="C48" s="568"/>
      <c r="D48" s="568"/>
      <c r="E48" s="568"/>
      <c r="F48" s="568"/>
      <c r="G48" s="568"/>
      <c r="H48" s="568"/>
      <c r="I48" s="568"/>
      <c r="J48" s="571"/>
      <c r="K48" s="50"/>
    </row>
    <row r="49" spans="1:11">
      <c r="A49" s="50"/>
      <c r="B49" s="567"/>
      <c r="C49" s="568"/>
      <c r="D49" s="568"/>
      <c r="E49" s="568"/>
      <c r="F49" s="568"/>
      <c r="G49" s="568"/>
      <c r="H49" s="568"/>
      <c r="I49" s="568"/>
      <c r="J49" s="571"/>
      <c r="K49" s="50"/>
    </row>
    <row r="50" spans="1:11">
      <c r="A50" s="50"/>
      <c r="B50" s="567"/>
      <c r="C50" s="568"/>
      <c r="D50" s="568"/>
      <c r="E50" s="568"/>
      <c r="F50" s="568"/>
      <c r="G50" s="568"/>
      <c r="H50" s="568"/>
      <c r="I50" s="568"/>
      <c r="J50" s="571"/>
      <c r="K50" s="50"/>
    </row>
    <row r="51" spans="1:11">
      <c r="A51" s="50"/>
      <c r="B51" s="567"/>
      <c r="C51" s="568"/>
      <c r="D51" s="568"/>
      <c r="E51" s="568"/>
      <c r="F51" s="568"/>
      <c r="G51" s="568"/>
      <c r="H51" s="568"/>
      <c r="I51" s="568"/>
      <c r="J51" s="571"/>
      <c r="K51" s="50"/>
    </row>
    <row r="52" spans="1:11">
      <c r="A52" s="50"/>
      <c r="B52" s="574"/>
      <c r="C52" s="568"/>
      <c r="D52" s="568"/>
      <c r="E52" s="568"/>
      <c r="F52" s="568"/>
      <c r="G52" s="568"/>
      <c r="H52" s="568"/>
      <c r="I52" s="568"/>
      <c r="J52" s="571"/>
      <c r="K52" s="50"/>
    </row>
    <row r="53" spans="1:11">
      <c r="A53" s="50"/>
      <c r="B53" s="575"/>
      <c r="C53" s="568"/>
      <c r="D53" s="568"/>
      <c r="E53" s="568"/>
      <c r="F53" s="568"/>
      <c r="G53" s="568"/>
      <c r="H53" s="568"/>
      <c r="I53" s="568"/>
      <c r="J53" s="571"/>
      <c r="K53" s="50"/>
    </row>
    <row r="54" spans="1:11">
      <c r="A54" s="50"/>
      <c r="B54" s="575"/>
      <c r="C54" s="568"/>
      <c r="D54" s="576"/>
      <c r="E54" s="576"/>
      <c r="F54" s="568"/>
      <c r="G54" s="568"/>
      <c r="H54" s="568"/>
      <c r="I54" s="568"/>
      <c r="J54" s="571"/>
      <c r="K54" s="50"/>
    </row>
    <row r="55" spans="1:11">
      <c r="A55" s="50"/>
      <c r="B55" s="575"/>
      <c r="C55" s="568"/>
      <c r="D55" s="576"/>
      <c r="E55" s="576"/>
      <c r="F55" s="568"/>
      <c r="G55" s="568"/>
      <c r="H55" s="568"/>
      <c r="I55" s="568"/>
      <c r="J55" s="571"/>
      <c r="K55" s="50"/>
    </row>
    <row r="56" spans="1:11">
      <c r="A56" s="50"/>
      <c r="B56" s="575"/>
      <c r="C56" s="568"/>
      <c r="D56" s="576"/>
      <c r="E56" s="576"/>
      <c r="F56" s="568"/>
      <c r="G56" s="568"/>
      <c r="H56" s="568"/>
      <c r="I56" s="568"/>
      <c r="J56" s="571"/>
      <c r="K56" s="50"/>
    </row>
    <row r="57" spans="1:11">
      <c r="A57" s="50"/>
      <c r="B57" s="575"/>
      <c r="C57" s="568"/>
      <c r="D57" s="568"/>
      <c r="E57" s="568"/>
      <c r="F57" s="568"/>
      <c r="G57" s="7"/>
      <c r="H57" s="568"/>
      <c r="I57" s="568"/>
      <c r="J57" s="571"/>
      <c r="K57" s="50"/>
    </row>
    <row r="58" spans="1:11" ht="13.8" thickBot="1">
      <c r="A58" s="50"/>
      <c r="B58" s="1882" t="str">
        <f>Dictionary!$D$744</f>
        <v>Указать детали, которым соотвествует описанная оснастка (Литье/штамповка и тп)</v>
      </c>
      <c r="C58" s="1883"/>
      <c r="D58" s="1883"/>
      <c r="E58" s="1883"/>
      <c r="F58" s="1883"/>
      <c r="G58" s="1883"/>
      <c r="H58" s="1883"/>
      <c r="I58" s="1883"/>
      <c r="J58" s="1884"/>
      <c r="K58" s="50"/>
    </row>
    <row r="59" spans="1:11" ht="13.8" thickBot="1">
      <c r="A59" s="50"/>
      <c r="B59" s="1897" t="str">
        <f>Dictionary!$D$745</f>
        <v>Литье</v>
      </c>
      <c r="C59" s="1897"/>
      <c r="D59" s="1897"/>
      <c r="E59" s="1897"/>
      <c r="F59" s="1890" t="str">
        <f>Dictionary!$D$757</f>
        <v>Общие данные по оснастке</v>
      </c>
      <c r="G59" s="1891"/>
      <c r="H59" s="1874" t="str">
        <f>Dictionary!$D$769</f>
        <v>Штамповка</v>
      </c>
      <c r="I59" s="1875"/>
      <c r="J59" s="1876"/>
      <c r="K59" s="50"/>
    </row>
    <row r="60" spans="1:11" ht="13.8" thickBot="1">
      <c r="A60" s="50"/>
      <c r="B60" s="1372" t="str">
        <f>Dictionary!$D$746</f>
        <v>Количество гнезд в п/ф</v>
      </c>
      <c r="C60" s="1373"/>
      <c r="D60" s="1373"/>
      <c r="E60" s="1374"/>
      <c r="F60" s="1375" t="str">
        <f>Dictionary!$D$758</f>
        <v>Материал оснастки</v>
      </c>
      <c r="G60" s="1376"/>
      <c r="H60" s="1377" t="str">
        <f>Dictionary!$D$770</f>
        <v>Описание оснастки</v>
      </c>
      <c r="I60" s="1378"/>
      <c r="J60" s="1379"/>
      <c r="K60" s="50"/>
    </row>
    <row r="61" spans="1:11">
      <c r="A61" s="50"/>
      <c r="B61" s="1380" t="str">
        <f>Dictionary!$D$747</f>
        <v>Количество направляющих в п/ф</v>
      </c>
      <c r="C61" s="1381"/>
      <c r="D61" s="1381"/>
      <c r="E61" s="1382"/>
      <c r="F61" s="1375" t="str">
        <f>Dictionary!$D$759</f>
        <v>Материал детали</v>
      </c>
      <c r="G61" s="1383"/>
      <c r="H61" s="1384" t="str">
        <f>Dictionary!$D$771</f>
        <v>Количество деталей за удар</v>
      </c>
      <c r="I61" s="1385"/>
      <c r="J61" s="1386"/>
      <c r="K61" s="50"/>
    </row>
    <row r="62" spans="1:11" ht="13.8" thickBot="1">
      <c r="A62" s="50"/>
      <c r="B62" s="1387" t="str">
        <f>Dictionary!$D$748</f>
        <v>Количество пальцев в п/ф</v>
      </c>
      <c r="C62" s="1381"/>
      <c r="D62" s="1388"/>
      <c r="E62" s="1382"/>
      <c r="F62" s="1375" t="str">
        <f>Dictionary!$D$760</f>
        <v>Цена матариаал детали (кг)</v>
      </c>
      <c r="G62" s="1383"/>
      <c r="H62" s="1384" t="str">
        <f>Dictionary!$D$772</f>
        <v>Число операций</v>
      </c>
      <c r="I62" s="1389"/>
      <c r="J62" s="1386"/>
      <c r="K62" s="50"/>
    </row>
    <row r="63" spans="1:11" ht="13.8" thickBot="1">
      <c r="A63" s="50"/>
      <c r="B63" s="1380" t="str">
        <f>Dictionary!$D$749</f>
        <v>Тип литья</v>
      </c>
      <c r="C63" s="1390"/>
      <c r="D63" s="1391"/>
      <c r="E63" s="1382"/>
      <c r="F63" s="1375" t="str">
        <f>Dictionary!$D$761</f>
        <v>Тощина детали (мм)</v>
      </c>
      <c r="G63" s="1383"/>
      <c r="H63" s="1384" t="str">
        <f>Dictionary!$D$773</f>
        <v>Количество операций с кулачковым механизмом</v>
      </c>
      <c r="I63" s="1389"/>
      <c r="J63" s="1386"/>
      <c r="K63" s="50"/>
    </row>
    <row r="64" spans="1:11">
      <c r="A64" s="50"/>
      <c r="B64" s="1387" t="str">
        <f>Dictionary!$D$750</f>
        <v>Количество точек впрыска</v>
      </c>
      <c r="C64" s="1390"/>
      <c r="D64" s="1392"/>
      <c r="E64" s="1382"/>
      <c r="F64" s="1375" t="str">
        <f>Dictionary!$D$762</f>
        <v>Площадь проекции детали в п/ф (см2)</v>
      </c>
      <c r="G64" s="1383"/>
      <c r="H64" s="1384" t="str">
        <f>Dictionary!$D$774</f>
        <v>Ширина рулона</v>
      </c>
      <c r="I64" s="1389"/>
      <c r="J64" s="1386"/>
      <c r="K64" s="50"/>
    </row>
    <row r="65" spans="1:11">
      <c r="A65" s="50"/>
      <c r="B65" s="1393" t="str">
        <f>Dictionary!$D$751</f>
        <v>Горячий канал (если есть: марка и описание)</v>
      </c>
      <c r="C65" s="1390"/>
      <c r="D65" s="1381"/>
      <c r="E65" s="1382"/>
      <c r="F65" s="1375" t="str">
        <f>Dictionary!$D$763</f>
        <v>Развернутая поверхность (см2)</v>
      </c>
      <c r="G65" s="1383"/>
      <c r="H65" s="1384" t="str">
        <f>Dictionary!$D$775</f>
        <v>Шаг подачи ленты</v>
      </c>
      <c r="I65" s="1389"/>
      <c r="J65" s="1386"/>
      <c r="K65" s="50"/>
    </row>
    <row r="66" spans="1:11" ht="13.8" thickBot="1">
      <c r="A66" s="50"/>
      <c r="B66" s="1393" t="str">
        <f>Dictionary!$D$752</f>
        <v>Количество и описание гидроцилиндров</v>
      </c>
      <c r="C66" s="1390"/>
      <c r="D66" s="1388"/>
      <c r="E66" s="1382"/>
      <c r="F66" s="1375" t="str">
        <f>Dictionary!$D$764</f>
        <v>вес детали (гр)</v>
      </c>
      <c r="G66" s="1383"/>
      <c r="H66" s="1384" t="str">
        <f>Dictionary!$D$776</f>
        <v>Количество инструментов для нарезания резьбы</v>
      </c>
      <c r="I66" s="1389"/>
      <c r="J66" s="1386"/>
      <c r="K66" s="50"/>
    </row>
    <row r="67" spans="1:11" ht="13.8" thickBot="1">
      <c r="A67" s="50"/>
      <c r="B67" s="1393" t="str">
        <f>Dictionary!$D$753</f>
        <v>Описание зернения</v>
      </c>
      <c r="C67" s="1381"/>
      <c r="D67" s="1391"/>
      <c r="E67" s="1382"/>
      <c r="F67" s="1375" t="str">
        <f>Dictionary!$D$765</f>
        <v>время цикла (смин)</v>
      </c>
      <c r="G67" s="1383"/>
      <c r="H67" s="1384" t="str">
        <f>Dictionary!$D$777</f>
        <v>Количество инструментов обжатия в п/ф</v>
      </c>
      <c r="I67" s="1389"/>
      <c r="J67" s="1386"/>
      <c r="K67" s="50"/>
    </row>
    <row r="68" spans="1:11">
      <c r="A68" s="50"/>
      <c r="B68" s="1393" t="str">
        <f>Dictionary!$D$754</f>
        <v>Вес пресс-формы в закрытом виде</v>
      </c>
      <c r="C68" s="1394"/>
      <c r="D68" s="1392"/>
      <c r="E68" s="1382"/>
      <c r="F68" s="1375" t="str">
        <f>Dictionary!$D$766</f>
        <v>Тоннаж пресса (Тонн)</v>
      </c>
      <c r="G68" s="1383"/>
      <c r="H68" s="1384" t="str">
        <f>Dictionary!$D$778</f>
        <v>Вес пресс-формы в закрытом виде</v>
      </c>
      <c r="I68" s="1390"/>
      <c r="J68" s="1395"/>
      <c r="K68" s="50"/>
    </row>
    <row r="69" spans="1:11">
      <c r="A69" s="50"/>
      <c r="B69" s="1380" t="str">
        <f>Dictionary!$D$755</f>
        <v>Обработка п/ф</v>
      </c>
      <c r="C69" s="1390"/>
      <c r="D69" s="1381"/>
      <c r="E69" s="1382"/>
      <c r="F69" s="1375" t="str">
        <f>Dictionary!$D$767</f>
        <v>завершение отделки детали (покраска, др)</v>
      </c>
      <c r="G69" s="1396"/>
      <c r="H69" s="1384" t="str">
        <f>Dictionary!$D$779</f>
        <v>Обработка п/ф</v>
      </c>
      <c r="I69" s="1389"/>
      <c r="J69" s="1386"/>
      <c r="K69" s="50"/>
    </row>
    <row r="70" spans="1:11">
      <c r="A70" s="50"/>
      <c r="B70" s="1894" t="str">
        <f>Dictionary!$D$756</f>
        <v>Габаритные размеры п/ф в закрытом виде</v>
      </c>
      <c r="C70" s="1895"/>
      <c r="D70" s="1895"/>
      <c r="E70" s="1896"/>
      <c r="F70" s="1892" t="str">
        <f>Dictionary!$D$768</f>
        <v>Размеры стола пресса (на который утсанавливается п/ф)</v>
      </c>
      <c r="G70" s="1893"/>
      <c r="H70" s="1887" t="str">
        <f>Dictionary!$D$780</f>
        <v>Габаритные размеры п/ф в закрытом виде</v>
      </c>
      <c r="I70" s="1888"/>
      <c r="J70" s="1889"/>
      <c r="K70" s="50"/>
    </row>
    <row r="71" spans="1:11" ht="13.8" thickBot="1">
      <c r="A71" s="50"/>
      <c r="B71" s="1869" t="s">
        <v>2569</v>
      </c>
      <c r="C71" s="1870"/>
      <c r="D71" s="1870"/>
      <c r="E71" s="1871"/>
      <c r="F71" s="1872" t="s">
        <v>2570</v>
      </c>
      <c r="G71" s="1873"/>
      <c r="H71" s="1869" t="s">
        <v>2569</v>
      </c>
      <c r="I71" s="1870"/>
      <c r="J71" s="1871"/>
      <c r="K71" s="50"/>
    </row>
    <row r="72" spans="1:11" ht="13.8" thickBot="1">
      <c r="A72" s="50"/>
      <c r="B72" s="1397"/>
      <c r="C72" s="1398"/>
      <c r="D72" s="1398"/>
      <c r="E72" s="1398"/>
      <c r="F72" s="1398"/>
      <c r="G72" s="1398"/>
      <c r="H72" s="1398"/>
      <c r="I72" s="1398"/>
      <c r="J72" s="1398"/>
      <c r="K72" s="50"/>
    </row>
    <row r="73" spans="1:11" ht="13.8" thickBot="1">
      <c r="B73" s="1865" t="str">
        <f>Dictionary!$D$799</f>
        <v>Металлическое литье</v>
      </c>
      <c r="C73" s="1866"/>
      <c r="D73" s="1866"/>
      <c r="E73" s="1866"/>
      <c r="F73" s="1866"/>
      <c r="G73" s="1867"/>
      <c r="H73" s="1868" t="str">
        <f>Dictionary!$D$800</f>
        <v>Описание деталей пресс-формы</v>
      </c>
      <c r="I73" s="1868"/>
      <c r="J73" s="1868"/>
    </row>
    <row r="74" spans="1:11" ht="13.8" thickBot="1">
      <c r="B74" s="1399" t="str">
        <f>Dictionary!$D$801</f>
        <v>Количество гнезд</v>
      </c>
      <c r="C74" s="1400"/>
      <c r="D74" s="1400"/>
      <c r="E74" s="1400"/>
      <c r="F74" s="1401" t="str">
        <f>Dictionary!$D$815</f>
        <v>Время цикла</v>
      </c>
      <c r="G74" s="1402"/>
      <c r="H74" s="1403" t="str">
        <f>Dictionary!$D$825</f>
        <v>Описание оснастки</v>
      </c>
      <c r="I74" s="1404"/>
      <c r="J74" s="1405"/>
    </row>
    <row r="75" spans="1:11" ht="13.8" thickBot="1">
      <c r="B75" s="1406" t="str">
        <f>Dictionary!$D$802</f>
        <v>Количество направляющих</v>
      </c>
      <c r="C75" s="1407"/>
      <c r="D75" s="1407"/>
      <c r="E75" s="1407"/>
      <c r="F75" s="1408" t="str">
        <f>Dictionary!$D$816</f>
        <v>Количество деталей за цикл</v>
      </c>
      <c r="G75" s="1409"/>
      <c r="H75" s="1403" t="str">
        <f>Dictionary!$D$826</f>
        <v>Количество</v>
      </c>
      <c r="I75" s="1410" t="str">
        <f>Dictionary!$D$840</f>
        <v>Вырубка отверстий</v>
      </c>
      <c r="J75" s="1411" t="str">
        <f>Dictionary!$D$841</f>
        <v>Вырубка формы</v>
      </c>
    </row>
    <row r="76" spans="1:11" ht="13.8" thickBot="1">
      <c r="B76" s="1412" t="str">
        <f>Dictionary!$D$803</f>
        <v>Количество пальцев в п/ф</v>
      </c>
      <c r="C76" s="1407"/>
      <c r="D76" s="1408"/>
      <c r="E76" s="1407"/>
      <c r="F76" s="1408" t="str">
        <f>Dictionary!$D$817</f>
        <v xml:space="preserve">Вес отлитой детали </v>
      </c>
      <c r="G76" s="1409"/>
      <c r="H76" s="1403" t="str">
        <f>Dictionary!$D$827</f>
        <v>направляющих в п/ф</v>
      </c>
      <c r="I76" s="1413"/>
      <c r="J76" s="1414"/>
    </row>
    <row r="77" spans="1:11" ht="13.8" thickBot="1">
      <c r="B77" s="1406" t="str">
        <f>Dictionary!$D$804</f>
        <v>Тип процесса</v>
      </c>
      <c r="C77" s="1415"/>
      <c r="D77" s="1416"/>
      <c r="E77" s="1407"/>
      <c r="F77" s="1408" t="str">
        <f>Dictionary!$D$818</f>
        <v>Цена за кг материала</v>
      </c>
      <c r="G77" s="1409"/>
      <c r="H77" s="1403" t="str">
        <f>Dictionary!$D$828</f>
        <v>пальцев в п/ф</v>
      </c>
      <c r="I77" s="1417"/>
      <c r="J77" s="1418"/>
    </row>
    <row r="78" spans="1:11" ht="13.8" thickBot="1">
      <c r="B78" s="1412" t="str">
        <f>Dictionary!$D$805</f>
        <v>Количество каналов впрыска</v>
      </c>
      <c r="C78" s="1419"/>
      <c r="D78" s="1420"/>
      <c r="E78" s="1407"/>
      <c r="F78" s="1408" t="str">
        <f>Dictionary!$D$819</f>
        <v>Срок жизни закладной в п/ф</v>
      </c>
      <c r="G78" s="1409"/>
      <c r="H78" s="1403" t="str">
        <f>Dictionary!$D$829</f>
        <v>Количество деталей за удар</v>
      </c>
      <c r="I78" s="1385"/>
      <c r="J78" s="1421"/>
    </row>
    <row r="79" spans="1:11" ht="13.8" thickBot="1">
      <c r="B79" s="1422" t="str">
        <f>Dictionary!$D$806</f>
        <v>Детали со стержнем/количество стержней</v>
      </c>
      <c r="C79" s="1419"/>
      <c r="D79" s="1408"/>
      <c r="E79" s="1407"/>
      <c r="F79" s="1408" t="str">
        <f>Dictionary!$D$820</f>
        <v>Срок жизни п/ф</v>
      </c>
      <c r="G79" s="1409"/>
      <c r="H79" s="1403" t="str">
        <f>Dictionary!$D$830</f>
        <v>Количество п/ф</v>
      </c>
      <c r="I79" s="1389"/>
      <c r="J79" s="1386"/>
    </row>
    <row r="80" spans="1:11" ht="13.8" thickBot="1">
      <c r="B80" s="1422" t="str">
        <f>Dictionary!$D$807</f>
        <v>Тип стержня</v>
      </c>
      <c r="C80" s="1407"/>
      <c r="D80" s="1416"/>
      <c r="E80" s="1407"/>
      <c r="F80" s="1408" t="str">
        <f>Dictionary!$D$821</f>
        <v>Количество штампов/заготовок</v>
      </c>
      <c r="G80" s="1423"/>
      <c r="H80" s="1403" t="str">
        <f>Dictionary!$D$831</f>
        <v>Материал лезвия и пуансона</v>
      </c>
      <c r="I80" s="1389"/>
      <c r="J80" s="1386"/>
    </row>
    <row r="81" spans="2:10" ht="13.8" thickBot="1">
      <c r="B81" s="1422" t="str">
        <f>Dictionary!$D$808</f>
        <v>Количество отверстий для стальных стержней</v>
      </c>
      <c r="C81" s="1419"/>
      <c r="D81" s="1424"/>
      <c r="E81" s="1407"/>
      <c r="F81" s="1408" t="str">
        <f>Dictionary!$D$822</f>
        <v>Толщина детали (мм)</v>
      </c>
      <c r="G81" s="1423"/>
      <c r="H81" s="1403" t="str">
        <f>Dictionary!$D$832</f>
        <v>Обработка п/ф</v>
      </c>
      <c r="I81" s="1389"/>
      <c r="J81" s="1386"/>
    </row>
    <row r="82" spans="2:10" ht="13.8" thickBot="1">
      <c r="B82" s="1422" t="str">
        <f>Dictionary!$D$809</f>
        <v>Процесс инфильтрации</v>
      </c>
      <c r="C82" s="1419"/>
      <c r="D82" s="1416"/>
      <c r="E82" s="1407"/>
      <c r="F82" s="1407" t="str">
        <f>Dictionary!$D$823</f>
        <v>Площадь проекции детали (см2)</v>
      </c>
      <c r="G82" s="1409"/>
      <c r="H82" s="1403" t="str">
        <f>Dictionary!$D$833</f>
        <v>Вес п/ф в закрытом виде</v>
      </c>
      <c r="I82" s="1419"/>
      <c r="J82" s="1425"/>
    </row>
    <row r="83" spans="2:10" ht="13.8" thickBot="1">
      <c r="B83" s="1422" t="str">
        <f>Dictionary!$D$810</f>
        <v>Материал гнезд п/ф</v>
      </c>
      <c r="C83" s="1419"/>
      <c r="D83" s="1424"/>
      <c r="E83" s="1407"/>
      <c r="F83" s="1420" t="str">
        <f>Dictionary!$D$824</f>
        <v>Развернутая площадь детали (см2)</v>
      </c>
      <c r="G83" s="1426"/>
      <c r="H83" s="1403" t="str">
        <f>Dictionary!$D$834</f>
        <v>Габаритные размеры п/ф в закрытом виде</v>
      </c>
      <c r="I83" s="1419"/>
      <c r="J83" s="1427" t="s">
        <v>2569</v>
      </c>
    </row>
    <row r="84" spans="2:10" ht="13.8" thickBot="1">
      <c r="B84" s="1406" t="str">
        <f>Dictionary!$D$811</f>
        <v>Модельная плита</v>
      </c>
      <c r="C84" s="1419"/>
      <c r="D84" s="1416"/>
      <c r="E84" s="1428"/>
      <c r="F84" s="1428"/>
      <c r="G84" s="1429"/>
      <c r="H84" s="1868" t="str">
        <f>Dictionary!$D$835</f>
        <v xml:space="preserve">Уплотнители </v>
      </c>
      <c r="I84" s="1868"/>
      <c r="J84" s="1868"/>
    </row>
    <row r="85" spans="2:10" ht="13.8" thickBot="1">
      <c r="B85" s="1412" t="str">
        <f>Dictionary!$D$812</f>
        <v>Специфическая обработка п/ф</v>
      </c>
      <c r="C85" s="1419"/>
      <c r="D85" s="1420"/>
      <c r="E85" s="1428"/>
      <c r="F85" s="1428"/>
      <c r="G85" s="1430"/>
      <c r="H85" s="1403" t="str">
        <f>Dictionary!$D$836</f>
        <v>Тип функционирования</v>
      </c>
      <c r="I85" s="1431"/>
      <c r="J85" s="1432"/>
    </row>
    <row r="86" spans="2:10" ht="13.8" thickBot="1">
      <c r="B86" s="1406" t="str">
        <f>Dictionary!$D$813</f>
        <v>Вес п/ф в закрытом виде</v>
      </c>
      <c r="C86" s="1419"/>
      <c r="D86" s="1407"/>
      <c r="E86" s="1428"/>
      <c r="F86" s="1433"/>
      <c r="G86" s="1430"/>
      <c r="H86" s="1403" t="str">
        <f>Dictionary!$D$837</f>
        <v>Количество движений п/ф</v>
      </c>
      <c r="I86" s="1385"/>
      <c r="J86" s="1434"/>
    </row>
    <row r="87" spans="2:10" ht="13.8" thickBot="1">
      <c r="B87" s="1435" t="str">
        <f>Dictionary!$D$814</f>
        <v>Габаритные размеры п/ф в закрытом виде</v>
      </c>
      <c r="C87" s="1419"/>
      <c r="D87" s="1407" t="s">
        <v>2569</v>
      </c>
      <c r="E87" s="1428"/>
      <c r="F87" s="1433"/>
      <c r="G87" s="1430"/>
      <c r="H87" s="1403" t="str">
        <f>Dictionary!$D$838</f>
        <v>Количество постов на оборудовании</v>
      </c>
      <c r="I87" s="1428"/>
      <c r="J87" s="1434"/>
    </row>
    <row r="88" spans="2:10" ht="13.8" thickBot="1">
      <c r="B88" s="1436"/>
      <c r="C88" s="1437"/>
      <c r="D88" s="1438"/>
      <c r="E88" s="1439"/>
      <c r="F88" s="1440"/>
      <c r="G88" s="1441"/>
      <c r="H88" s="1442" t="str">
        <f>Dictionary!$D$839</f>
        <v>Количество машин</v>
      </c>
      <c r="I88" s="1443"/>
      <c r="J88" s="1444"/>
    </row>
    <row r="89" spans="2:10">
      <c r="B89" s="2"/>
      <c r="C89" s="2"/>
      <c r="D89" s="2"/>
      <c r="E89" s="2"/>
      <c r="F89" s="2"/>
      <c r="G89" s="2"/>
      <c r="H89" s="2"/>
      <c r="I89" s="2"/>
      <c r="J89" s="2"/>
    </row>
    <row r="90" spans="2:10">
      <c r="B90" s="1864" t="str">
        <f>Dictionary!$D$781</f>
        <v>Не стирать информацию, указанную ниже</v>
      </c>
      <c r="C90" s="1864"/>
      <c r="D90" s="1864"/>
      <c r="E90" s="1864"/>
      <c r="F90" s="1864"/>
      <c r="G90" s="1864"/>
      <c r="H90" s="1864"/>
      <c r="I90" s="1864"/>
      <c r="J90" s="1864"/>
    </row>
    <row r="91" spans="2:10">
      <c r="B91" s="55"/>
      <c r="C91" s="55" t="str">
        <f>Dictionary!$D$782</f>
        <v>Выбор</v>
      </c>
      <c r="D91" s="55"/>
      <c r="E91" s="55"/>
      <c r="F91" s="55" t="str">
        <f>Dictionary!$D$788</f>
        <v>Выбор</v>
      </c>
      <c r="G91" s="55"/>
      <c r="H91" s="55" t="str">
        <f>Dictionary!$D$794</f>
        <v>Выбор</v>
      </c>
      <c r="I91" s="55"/>
      <c r="J91" s="55"/>
    </row>
    <row r="92" spans="2:10">
      <c r="B92" s="55"/>
      <c r="C92" s="55" t="str">
        <f>Dictionary!$D$783</f>
        <v>Горячие каналы + сопло прямого впрыска</v>
      </c>
      <c r="D92" s="55"/>
      <c r="E92" s="55"/>
      <c r="F92" s="55" t="str">
        <f>Dictionary!$D$789</f>
        <v>1 шаг</v>
      </c>
      <c r="G92" s="55"/>
      <c r="H92" s="55" t="str">
        <f>Dictionary!$D$795</f>
        <v>Прогрессивный</v>
      </c>
      <c r="I92" s="55"/>
      <c r="J92" s="55"/>
    </row>
    <row r="93" spans="2:10">
      <c r="B93" s="55"/>
      <c r="C93" s="55" t="str">
        <f>Dictionary!$D$784</f>
        <v>Горячие каналы + сопло с заслоном</v>
      </c>
      <c r="D93" s="55"/>
      <c r="E93" s="55"/>
      <c r="F93" s="55" t="str">
        <f>Dictionary!$D$790</f>
        <v>2 шага</v>
      </c>
      <c r="G93" s="55"/>
      <c r="H93" s="55" t="str">
        <f>Dictionary!$D$796</f>
        <v>Трансфертный</v>
      </c>
      <c r="I93" s="55"/>
      <c r="J93" s="55"/>
    </row>
    <row r="94" spans="2:10">
      <c r="B94" s="55"/>
      <c r="C94" s="55" t="str">
        <f>Dictionary!$D$785</f>
        <v>Холодные каналы</v>
      </c>
      <c r="D94" s="55"/>
      <c r="E94" s="55"/>
      <c r="F94" s="55" t="str">
        <f>Dictionary!$D$791</f>
        <v>3 шага или с отладкой</v>
      </c>
      <c r="G94" s="55"/>
      <c r="H94" s="55" t="str">
        <f>Dictionary!$D$797</f>
        <v>Тандем</v>
      </c>
      <c r="I94" s="55"/>
      <c r="J94" s="55"/>
    </row>
    <row r="95" spans="2:10">
      <c r="B95" s="55"/>
      <c r="C95" s="55" t="str">
        <f>Dictionary!$D$786</f>
        <v>Литье(3 пластины)</v>
      </c>
      <c r="D95" s="55"/>
      <c r="E95" s="55"/>
      <c r="F95" s="55" t="str">
        <f>Dictionary!$D$792</f>
        <v>"Техническое" зернение (тип эрозии)</v>
      </c>
      <c r="G95" s="55"/>
      <c r="H95" s="55" t="str">
        <f>Dictionary!$D$798</f>
        <v>Другое</v>
      </c>
      <c r="I95" s="55"/>
      <c r="J95" s="55"/>
    </row>
    <row r="96" spans="2:10">
      <c r="B96" s="55"/>
      <c r="C96" s="55" t="str">
        <f>Dictionary!$D$787</f>
        <v>Другие типы</v>
      </c>
      <c r="D96" s="55"/>
      <c r="E96" s="55"/>
      <c r="F96" s="55" t="str">
        <f>Dictionary!$D$793</f>
        <v>Геометрическое зернение</v>
      </c>
      <c r="G96" s="55"/>
      <c r="H96" s="55"/>
      <c r="I96" s="55"/>
      <c r="J96" s="55"/>
    </row>
    <row r="97" spans="2:10">
      <c r="B97" s="55"/>
      <c r="C97" s="55"/>
      <c r="D97" s="55"/>
      <c r="E97" s="55"/>
      <c r="F97" s="55"/>
      <c r="G97" s="55"/>
      <c r="H97" s="55"/>
      <c r="I97" s="55"/>
      <c r="J97" s="55"/>
    </row>
    <row r="98" spans="2:10">
      <c r="B98" s="55"/>
      <c r="C98" s="55"/>
      <c r="D98" s="55"/>
      <c r="E98" s="55"/>
      <c r="F98" s="55"/>
      <c r="G98" s="55"/>
      <c r="H98" s="55"/>
      <c r="I98" s="55"/>
      <c r="J98" s="55"/>
    </row>
    <row r="99" spans="2:10">
      <c r="B99" s="55"/>
      <c r="C99" s="55"/>
      <c r="D99" s="55"/>
      <c r="E99" s="55"/>
      <c r="F99" s="55"/>
      <c r="G99" s="55"/>
      <c r="H99" s="55"/>
      <c r="I99" s="55"/>
      <c r="J99" s="55"/>
    </row>
    <row r="100" spans="2:10">
      <c r="B100" s="1864"/>
      <c r="C100" s="1864"/>
      <c r="D100" s="1864"/>
      <c r="E100" s="1864"/>
      <c r="F100" s="1864"/>
      <c r="G100" s="1864"/>
      <c r="H100" s="1864"/>
      <c r="I100" s="1864"/>
      <c r="J100" s="1864"/>
    </row>
    <row r="101" spans="2:10">
      <c r="B101" s="136" t="str">
        <f>Dictionary!$D$842</f>
        <v>Выбор</v>
      </c>
      <c r="C101" s="137"/>
      <c r="D101" s="136"/>
      <c r="E101" s="136" t="str">
        <f>Dictionary!$D$854</f>
        <v>Выбор</v>
      </c>
      <c r="F101" s="137"/>
      <c r="G101" s="138"/>
      <c r="H101" s="137"/>
      <c r="I101" s="136"/>
      <c r="J101" s="136"/>
    </row>
    <row r="102" spans="2:10">
      <c r="B102" s="136" t="str">
        <f>Dictionary!$D$843</f>
        <v>Другое</v>
      </c>
      <c r="C102" s="53"/>
      <c r="D102" s="53"/>
      <c r="E102" s="136" t="str">
        <f>Dictionary!$D$855</f>
        <v>Другое</v>
      </c>
      <c r="F102" s="53"/>
      <c r="G102" s="53"/>
      <c r="H102" s="53"/>
      <c r="I102" s="136" t="str">
        <f>Dictionary!$D$867</f>
        <v>Выбор</v>
      </c>
      <c r="J102" s="53"/>
    </row>
    <row r="103" spans="2:10">
      <c r="B103" s="136" t="str">
        <f>Dictionary!$D$844</f>
        <v>Реолитье</v>
      </c>
      <c r="C103" s="53"/>
      <c r="D103" s="53"/>
      <c r="E103" s="136" t="str">
        <f>Dictionary!$D$856</f>
        <v>Песочный стержень</v>
      </c>
      <c r="F103" s="53"/>
      <c r="G103" s="54"/>
      <c r="H103" s="54"/>
      <c r="I103" s="136" t="str">
        <f>Dictionary!$D$868</f>
        <v>Другое</v>
      </c>
      <c r="J103" s="53"/>
    </row>
    <row r="104" spans="2:10">
      <c r="B104" s="136" t="str">
        <f>Dictionary!$D$845</f>
        <v>Литье под давлением</v>
      </c>
      <c r="C104" s="53"/>
      <c r="D104" s="53"/>
      <c r="E104" s="136" t="str">
        <f>Dictionary!$D$857</f>
        <v>Песочный стержень (в оболочке)</v>
      </c>
      <c r="F104" s="53"/>
      <c r="G104" s="54"/>
      <c r="H104" s="54"/>
      <c r="I104" s="136" t="str">
        <f>Dictionary!$D$869</f>
        <v>Обрезка с одной стороны</v>
      </c>
      <c r="J104" s="53"/>
    </row>
    <row r="105" spans="2:10">
      <c r="B105" s="136" t="str">
        <f>Dictionary!$D$846</f>
        <v>Гравитационная форма</v>
      </c>
      <c r="C105" s="53"/>
      <c r="D105" s="53"/>
      <c r="E105" s="136" t="str">
        <f>Dictionary!$D$858</f>
        <v>Восковой стержень</v>
      </c>
      <c r="F105" s="53"/>
      <c r="G105" s="54"/>
      <c r="H105" s="54"/>
      <c r="I105" s="136" t="str">
        <f>Dictionary!$D$870</f>
        <v>Обрезка с 2х сторон</v>
      </c>
      <c r="J105" s="53"/>
    </row>
    <row r="106" spans="2:10">
      <c r="B106" s="136" t="str">
        <f>Dictionary!$D$847</f>
        <v>Линия DISAMATIC</v>
      </c>
      <c r="C106" s="53"/>
      <c r="D106" s="53"/>
      <c r="E106" s="136" t="str">
        <f>Dictionary!$D$859</f>
        <v>Керамический стержень</v>
      </c>
      <c r="F106" s="53"/>
      <c r="G106" s="54"/>
      <c r="H106" s="54"/>
      <c r="I106" s="136"/>
      <c r="J106" s="53"/>
    </row>
    <row r="107" spans="2:10">
      <c r="B107" s="136" t="str">
        <f>Dictionary!$D$848</f>
        <v>Литье в песчаную форму</v>
      </c>
      <c r="C107" s="53"/>
      <c r="D107" s="53"/>
      <c r="E107" s="53"/>
      <c r="F107" s="53"/>
      <c r="G107" s="136" t="str">
        <f>Dictionary!$D$860</f>
        <v>Выбор</v>
      </c>
      <c r="H107" s="54"/>
      <c r="I107" s="136" t="str">
        <f>Dictionary!$D$871</f>
        <v xml:space="preserve">Выбор </v>
      </c>
      <c r="J107" s="53"/>
    </row>
    <row r="108" spans="2:10">
      <c r="B108" s="136" t="str">
        <f>Dictionary!$D$849</f>
        <v>Литье в оболочковые формы</v>
      </c>
      <c r="C108" s="53"/>
      <c r="D108" s="53"/>
      <c r="E108" s="136" t="str">
        <f>Dictionary!$D$864</f>
        <v>Выбор</v>
      </c>
      <c r="F108" s="53"/>
      <c r="G108" s="136" t="str">
        <f>Dictionary!$D$861</f>
        <v>Другое</v>
      </c>
      <c r="H108" s="53"/>
      <c r="I108" s="136" t="str">
        <f>Dictionary!$D$872</f>
        <v>Воздух-воздух</v>
      </c>
      <c r="J108" s="53"/>
    </row>
    <row r="109" spans="2:10">
      <c r="B109" s="136" t="str">
        <f>Dictionary!$D$850</f>
        <v>Литье под низким давлением</v>
      </c>
      <c r="C109" s="53"/>
      <c r="D109" s="53"/>
      <c r="E109" s="136" t="str">
        <f>Dictionary!$D$865</f>
        <v>Холодный ящик</v>
      </c>
      <c r="F109" s="53"/>
      <c r="G109" s="136" t="str">
        <f>Dictionary!$D$862</f>
        <v>Резина</v>
      </c>
      <c r="H109" s="53"/>
      <c r="I109" s="136" t="str">
        <f>Dictionary!$D$873</f>
        <v>Воздух-вода</v>
      </c>
      <c r="J109" s="53"/>
    </row>
    <row r="110" spans="2:10">
      <c r="B110" s="136" t="str">
        <f>Dictionary!$D$851</f>
        <v>Процесс COBAPRESS</v>
      </c>
      <c r="C110" s="54"/>
      <c r="D110" s="53"/>
      <c r="E110" s="136" t="str">
        <f>Dictionary!$D$866</f>
        <v>Горячий ящик</v>
      </c>
      <c r="F110" s="53"/>
      <c r="G110" s="136" t="str">
        <f>Dictionary!$D$863</f>
        <v>Сталь</v>
      </c>
      <c r="H110" s="53"/>
      <c r="I110" s="53"/>
      <c r="J110" s="53"/>
    </row>
    <row r="111" spans="2:10">
      <c r="B111" s="136" t="str">
        <f>Dictionary!$D$852</f>
        <v>Жидкая штамповка</v>
      </c>
      <c r="C111" s="54"/>
      <c r="D111" s="53"/>
      <c r="E111" s="53"/>
      <c r="F111" s="53"/>
      <c r="G111" s="53"/>
      <c r="H111" s="53"/>
      <c r="I111" s="53"/>
      <c r="J111" s="53"/>
    </row>
    <row r="112" spans="2:10">
      <c r="B112" s="136" t="str">
        <f>Dictionary!$D$853</f>
        <v>Вакуумное формование</v>
      </c>
      <c r="C112" s="54"/>
      <c r="D112" s="53"/>
      <c r="E112" s="53"/>
      <c r="F112" s="53"/>
      <c r="G112" s="53"/>
      <c r="H112" s="53"/>
      <c r="I112" s="53"/>
      <c r="J112" s="53"/>
    </row>
    <row r="114" spans="3:3">
      <c r="C114" s="15"/>
    </row>
    <row r="115" spans="3:3">
      <c r="C115" s="3"/>
    </row>
    <row r="116" spans="3:3">
      <c r="C116" s="4"/>
    </row>
  </sheetData>
  <mergeCells count="24">
    <mergeCell ref="B2:D3"/>
    <mergeCell ref="E2:H2"/>
    <mergeCell ref="E3:F3"/>
    <mergeCell ref="G3:H3"/>
    <mergeCell ref="B4:C4"/>
    <mergeCell ref="B71:E71"/>
    <mergeCell ref="F71:G71"/>
    <mergeCell ref="H71:J71"/>
    <mergeCell ref="H59:J59"/>
    <mergeCell ref="E4:F4"/>
    <mergeCell ref="B5:J5"/>
    <mergeCell ref="B58:J58"/>
    <mergeCell ref="D16:I19"/>
    <mergeCell ref="D20:I20"/>
    <mergeCell ref="H70:J70"/>
    <mergeCell ref="F59:G59"/>
    <mergeCell ref="F70:G70"/>
    <mergeCell ref="B70:E70"/>
    <mergeCell ref="B59:E59"/>
    <mergeCell ref="B100:J100"/>
    <mergeCell ref="B73:G73"/>
    <mergeCell ref="H73:J73"/>
    <mergeCell ref="H84:J84"/>
    <mergeCell ref="B90:J90"/>
  </mergeCells>
  <phoneticPr fontId="24" type="noConversion"/>
  <dataValidations count="9">
    <dataValidation type="list" allowBlank="1" showInputMessage="1" showErrorMessage="1" sqref="D77">
      <formula1>$B$101:$B$112</formula1>
    </dataValidation>
    <dataValidation type="list" allowBlank="1" showInputMessage="1" showErrorMessage="1" sqref="D80">
      <formula1>$E$101:$E$106</formula1>
    </dataValidation>
    <dataValidation type="list" allowBlank="1" showInputMessage="1" showErrorMessage="1" sqref="D82">
      <formula1>$E$108:$E$110</formula1>
    </dataValidation>
    <dataValidation type="list" allowBlank="1" showInputMessage="1" showErrorMessage="1" sqref="D84">
      <formula1>$G$107:$G$110</formula1>
    </dataValidation>
    <dataValidation type="list" allowBlank="1" showInputMessage="1" showErrorMessage="1" sqref="I74">
      <formula1>$I$102:$I$105</formula1>
    </dataValidation>
    <dataValidation type="list" allowBlank="1" showInputMessage="1" showErrorMessage="1" sqref="I85">
      <formula1>$I$107:$I$109</formula1>
    </dataValidation>
    <dataValidation type="list" showInputMessage="1" showErrorMessage="1" sqref="D63">
      <formula1>$C$91:$C$96</formula1>
    </dataValidation>
    <dataValidation type="list" allowBlank="1" showInputMessage="1" showErrorMessage="1" sqref="D67">
      <formula1>$F$91:$F$96</formula1>
    </dataValidation>
    <dataValidation type="list" allowBlank="1" showInputMessage="1" showErrorMessage="1" sqref="I60">
      <formula1>$H$91:$H$95</formula1>
    </dataValidation>
  </dataValidations>
  <printOptions horizontalCentered="1"/>
  <pageMargins left="0.78740157480314965" right="0.78740157480314965" top="0.98425196850393704" bottom="0.98425196850393704" header="0.51181102362204722" footer="0.51181102362204722"/>
  <pageSetup paperSize="9" scale="46" orientation="portrait" r:id="rId1"/>
  <headerFooter alignWithMargins="0">
    <oddFooter>&amp;RPage &amp;P</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_4_VTL"/>
  <dimension ref="A1:AX354"/>
  <sheetViews>
    <sheetView showGridLines="0" zoomScale="70" workbookViewId="0">
      <selection activeCell="L12" sqref="L12"/>
    </sheetView>
  </sheetViews>
  <sheetFormatPr defaultColWidth="12" defaultRowHeight="13.2"/>
  <cols>
    <col min="1" max="1" width="12.44140625" style="1" customWidth="1"/>
    <col min="2" max="2" width="13" style="1" bestFit="1" customWidth="1"/>
    <col min="3" max="3" width="6.44140625" style="235" customWidth="1"/>
    <col min="4" max="4" width="35.77734375" style="1" customWidth="1"/>
    <col min="5" max="5" width="30" style="1" customWidth="1"/>
    <col min="6" max="6" width="29.77734375" style="1" customWidth="1"/>
    <col min="7" max="9" width="14.44140625" style="1" customWidth="1"/>
    <col min="10" max="10" width="14.109375" style="1" customWidth="1"/>
    <col min="11" max="11" width="28.44140625" style="235" customWidth="1"/>
    <col min="12" max="12" width="20.77734375" style="1" customWidth="1"/>
    <col min="13" max="13" width="32.109375" style="1" customWidth="1"/>
    <col min="14" max="14" width="38.44140625" style="1" customWidth="1"/>
    <col min="15" max="15" width="17.6640625" style="235" customWidth="1"/>
    <col min="16" max="16" width="19.77734375" style="235" customWidth="1"/>
    <col min="17" max="17" width="26.44140625" style="235" customWidth="1"/>
    <col min="18" max="18" width="39.6640625" style="1" customWidth="1"/>
    <col min="19" max="20" width="15.44140625" style="1" customWidth="1"/>
    <col min="21" max="21" width="19.109375" style="1" customWidth="1"/>
    <col min="22" max="22" width="13.77734375" style="1" customWidth="1"/>
    <col min="23" max="23" width="31.33203125" style="1" customWidth="1"/>
    <col min="24" max="24" width="20.44140625" style="1" customWidth="1"/>
    <col min="25" max="25" width="23.33203125" style="236" customWidth="1"/>
    <col min="26" max="26" width="18.77734375" style="236" bestFit="1" customWidth="1"/>
    <col min="27" max="27" width="44" style="235" bestFit="1" customWidth="1"/>
    <col min="28" max="28" width="16.77734375" style="1" customWidth="1"/>
    <col min="29" max="29" width="17.44140625" style="235" customWidth="1"/>
    <col min="30" max="30" width="18.33203125" style="1" customWidth="1"/>
    <col min="31" max="31" width="35.109375" style="1" customWidth="1"/>
    <col min="32" max="32" width="20.77734375" style="1" customWidth="1"/>
    <col min="33" max="33" width="16.77734375" style="1" customWidth="1"/>
    <col min="34" max="34" width="19" style="235" customWidth="1"/>
    <col min="35" max="35" width="19.77734375" style="1" customWidth="1"/>
    <col min="36" max="36" width="23.109375" style="1" customWidth="1"/>
    <col min="37" max="37" width="1.44140625" style="235" customWidth="1"/>
    <col min="38" max="42" width="15.77734375" style="1" customWidth="1"/>
    <col min="43" max="43" width="18.6640625" style="1" customWidth="1"/>
    <col min="44" max="44" width="12" style="1"/>
    <col min="45" max="45" width="14.6640625" style="1" customWidth="1"/>
    <col min="46" max="46" width="15.6640625" style="1" customWidth="1"/>
    <col min="47" max="47" width="10.77734375" style="1" customWidth="1"/>
    <col min="48" max="48" width="16" style="1" customWidth="1"/>
    <col min="49" max="49" width="16.6640625" style="1" customWidth="1"/>
    <col min="50" max="16384" width="12" style="1"/>
  </cols>
  <sheetData>
    <row r="1" spans="1:47" ht="13.8" thickBot="1">
      <c r="AO1" s="237" t="s">
        <v>2316</v>
      </c>
    </row>
    <row r="2" spans="1:47" ht="26.25" customHeight="1" thickBot="1">
      <c r="N2" s="1928" t="str">
        <f>Dictionary!$D$283</f>
        <v>VENDOR TOOLING LIST(описание специфической оснастки)</v>
      </c>
      <c r="O2" s="1929"/>
      <c r="P2" s="1929"/>
      <c r="Q2" s="1929"/>
      <c r="R2" s="1929"/>
      <c r="S2" s="1929"/>
      <c r="T2" s="1929"/>
      <c r="U2" s="1929"/>
      <c r="V2" s="1929"/>
      <c r="W2" s="1929"/>
      <c r="X2" s="1929"/>
      <c r="Y2" s="1929"/>
      <c r="Z2" s="1930"/>
      <c r="AE2" s="846"/>
      <c r="AF2" s="847"/>
      <c r="AG2" s="847"/>
      <c r="AH2" s="847"/>
      <c r="AI2" s="848"/>
      <c r="AL2" s="238"/>
      <c r="AU2" s="238"/>
    </row>
    <row r="3" spans="1:47" ht="26.25" customHeight="1" thickTop="1" thickBot="1">
      <c r="D3" s="1931" t="str">
        <f>Dictionary!$D$268</f>
        <v>Название поставщика</v>
      </c>
      <c r="E3" s="1932"/>
      <c r="F3" s="1933"/>
      <c r="G3" s="1934"/>
      <c r="N3" s="239"/>
      <c r="O3" s="239"/>
      <c r="P3" s="239"/>
      <c r="Q3" s="849" t="str">
        <f>Dictionary!D726</f>
        <v>Предупреждение: Не меняйте предположения выбор языка и валюты без проверки всех линиях</v>
      </c>
      <c r="R3" s="239"/>
      <c r="S3" s="239"/>
      <c r="T3" s="239"/>
      <c r="U3" s="239"/>
      <c r="V3" s="239"/>
      <c r="W3" s="239"/>
      <c r="X3" s="239"/>
      <c r="Y3" s="239"/>
      <c r="Z3" s="239"/>
      <c r="AA3" s="783"/>
      <c r="AB3" s="1925" t="str">
        <f>Dictionary!D727</f>
        <v>Выберите странах валют, используемых</v>
      </c>
      <c r="AC3" s="1926"/>
      <c r="AD3" s="1927"/>
      <c r="AE3" s="850" t="str">
        <f>Dictionary!$D$22</f>
        <v>Менеджмент валютной корзины</v>
      </c>
      <c r="AF3" s="465"/>
      <c r="AG3" s="465"/>
      <c r="AH3" s="465"/>
      <c r="AL3" s="1913" t="str">
        <f>Dictionary!$D$281</f>
        <v>Дата обновления расчета</v>
      </c>
      <c r="AM3" s="1914"/>
      <c r="AN3" s="1914"/>
      <c r="AO3" s="1915"/>
      <c r="AP3" s="1916"/>
      <c r="AU3" s="238"/>
    </row>
    <row r="4" spans="1:47" ht="28.2" customHeight="1" thickBot="1">
      <c r="D4" s="1917" t="str">
        <f>Dictionary!$D$269</f>
        <v>N° счета поставщика</v>
      </c>
      <c r="E4" s="1918"/>
      <c r="F4" s="1919"/>
      <c r="G4" s="1920"/>
      <c r="J4" s="240"/>
      <c r="K4" s="241"/>
      <c r="L4" s="240"/>
      <c r="M4" s="240"/>
      <c r="N4" s="240"/>
      <c r="Q4" s="341"/>
      <c r="U4" s="242"/>
      <c r="AA4" s="851" t="str">
        <f>Dictionary!D729</f>
        <v>Основная Информация</v>
      </c>
      <c r="AB4" s="873" t="s">
        <v>4259</v>
      </c>
      <c r="AC4" s="873" t="s">
        <v>4831</v>
      </c>
      <c r="AD4" s="874" t="s">
        <v>437</v>
      </c>
      <c r="AE4" s="852" t="str">
        <f>Dictionary!D717</f>
        <v>Проверка</v>
      </c>
      <c r="AF4" s="853">
        <f>SUM(U13:U65536)-SUMPRODUCT(AF7:AH7,AB7:AD7)</f>
        <v>0</v>
      </c>
      <c r="AG4" s="854" t="str">
        <f>Dictionary!D719</f>
        <v>Если ОК, то проверка = 0</v>
      </c>
      <c r="AH4" s="855"/>
      <c r="AL4" s="1921" t="str">
        <f>Dictionary!$D$282</f>
        <v>Индекс изменения</v>
      </c>
      <c r="AM4" s="1922"/>
      <c r="AN4" s="1922"/>
      <c r="AO4" s="1923"/>
      <c r="AP4" s="1924"/>
      <c r="AU4" s="242"/>
    </row>
    <row r="5" spans="1:47" s="228" customFormat="1" ht="10.199999999999999" customHeight="1" thickBot="1">
      <c r="C5" s="243"/>
      <c r="D5" s="244"/>
      <c r="E5" s="244"/>
      <c r="F5" s="245"/>
      <c r="G5" s="245"/>
      <c r="J5" s="246"/>
      <c r="K5" s="247"/>
      <c r="L5" s="246"/>
      <c r="M5" s="246"/>
      <c r="N5" s="246"/>
      <c r="O5" s="243"/>
      <c r="P5" s="243"/>
      <c r="Q5" s="243"/>
      <c r="U5" s="248"/>
      <c r="Y5" s="249"/>
      <c r="Z5" s="249"/>
      <c r="AA5" s="856"/>
      <c r="AB5" s="462"/>
      <c r="AC5" s="856"/>
      <c r="AD5" s="387"/>
      <c r="AE5" s="857"/>
      <c r="AF5" s="857"/>
      <c r="AG5" s="462"/>
      <c r="AH5" s="462"/>
      <c r="AK5" s="243"/>
      <c r="AL5" s="250"/>
      <c r="AM5" s="250"/>
      <c r="AN5" s="250"/>
      <c r="AO5" s="233"/>
      <c r="AP5" s="233"/>
      <c r="AU5" s="248"/>
    </row>
    <row r="6" spans="1:47" ht="28.2" customHeight="1" thickBot="1">
      <c r="I6" s="241"/>
      <c r="J6" s="240"/>
      <c r="K6" s="240"/>
      <c r="L6" s="240"/>
      <c r="M6" s="251" t="str">
        <f>Dictionary!$D$274</f>
        <v>Количество</v>
      </c>
      <c r="N6" s="251" t="str">
        <f>Dictionary!$D$275</f>
        <v>% Левый</v>
      </c>
      <c r="O6" s="252" t="str">
        <f>Dictionary!$D$276</f>
        <v>% Правый</v>
      </c>
      <c r="Q6" s="1943" t="str">
        <f>Dictionary!$D$277</f>
        <v>Разновидность(оборудование, моторизация, коробка, опции, …)</v>
      </c>
      <c r="R6" s="1944"/>
      <c r="S6" s="1944"/>
      <c r="T6" s="1944"/>
      <c r="U6" s="1945"/>
      <c r="V6" s="1938"/>
      <c r="W6" s="1939"/>
      <c r="X6" s="1939"/>
      <c r="Y6" s="1940"/>
      <c r="AA6" s="858" t="str">
        <f>Dictionary!D713</f>
        <v>Валюта</v>
      </c>
      <c r="AB6" s="859" t="str">
        <f>INDEX(Pays_Devise,MATCH(AB4,Pays,0),2)</f>
        <v>EUR</v>
      </c>
      <c r="AC6" s="859" t="str">
        <f>INDEX(Pays_Devise,MATCH(AC4,Pays,0),2)</f>
        <v>BRL</v>
      </c>
      <c r="AD6" s="859" t="str">
        <f>INDEX(Pays_Devise,MATCH(AD4,Pays,0),2)</f>
        <v>USD</v>
      </c>
      <c r="AE6" s="860" t="str">
        <f>Dictionary!D716</f>
        <v>Валютная корзина</v>
      </c>
      <c r="AF6" s="861" t="str">
        <f>IF(AF7=0,"",AF7/SUM($AF$7:$AH$7))</f>
        <v/>
      </c>
      <c r="AG6" s="861" t="str">
        <f>IF(AG7=0,"",AG7/SUM($AF$7:$AH$7))</f>
        <v/>
      </c>
      <c r="AH6" s="861" t="str">
        <f>IF(AH7=0,"",AH7/SUM($AF$7:$AH$7))</f>
        <v/>
      </c>
      <c r="AL6" s="253"/>
      <c r="AM6" s="254" t="str">
        <f>Dictionary!$D$279</f>
        <v>Обязательная информация по Изготовлению оснастки на момент подписания договора по производству оснастки</v>
      </c>
      <c r="AU6" s="242"/>
    </row>
    <row r="7" spans="1:47" ht="28.2" customHeight="1" thickBot="1">
      <c r="D7" s="1931" t="str">
        <f>Dictionary!$D$270</f>
        <v>Общее название проекта</v>
      </c>
      <c r="E7" s="1932"/>
      <c r="F7" s="1933"/>
      <c r="G7" s="1934"/>
      <c r="H7" s="255"/>
      <c r="I7" s="1935" t="str">
        <f>Dictionary!$D$272</f>
        <v xml:space="preserve">Количество автомобилей или деталей в год(объём) </v>
      </c>
      <c r="J7" s="1936"/>
      <c r="K7" s="1936"/>
      <c r="L7" s="1937"/>
      <c r="M7" s="256"/>
      <c r="N7" s="94"/>
      <c r="O7" s="95"/>
      <c r="Q7" s="1946" t="str">
        <f>Dictionary!$D$278</f>
        <v>% от общего объема</v>
      </c>
      <c r="R7" s="1947"/>
      <c r="S7" s="1947"/>
      <c r="T7" s="1947"/>
      <c r="U7" s="1948"/>
      <c r="V7" s="1941"/>
      <c r="W7" s="1942"/>
      <c r="X7" s="1942"/>
      <c r="Y7" s="1920"/>
      <c r="AA7" s="858" t="str">
        <f>Dictionary!D714</f>
        <v>Введите обменных курсах, использовавшихся</v>
      </c>
      <c r="AB7" s="862">
        <v>1</v>
      </c>
      <c r="AC7" s="863">
        <v>1.2</v>
      </c>
      <c r="AD7" s="864">
        <v>0.8</v>
      </c>
      <c r="AE7" s="865" t="str">
        <f>Dictionary!D715</f>
        <v>Итого в валюте стандартной сметы</v>
      </c>
      <c r="AF7" s="866">
        <f>IF(AB7="",0,(SUMIF(Somme_Devise_Utiliee,AB6,Prix_Total))/AB7)</f>
        <v>0</v>
      </c>
      <c r="AG7" s="853">
        <f>IF(AC7="",0,(SUMIF(Somme_Devise_Utiliee,AC6,Prix_Total))/AC7)</f>
        <v>0</v>
      </c>
      <c r="AH7" s="853">
        <f>IF(AD7="",0,(SUMIF(Somme_Devise_Utiliee,AD6,Prix_Total))/AD7)</f>
        <v>0</v>
      </c>
      <c r="AL7" s="257"/>
      <c r="AM7" s="1" t="str">
        <f>Dictionary!$D$280</f>
        <v>Информация, необходимая для переговоров</v>
      </c>
      <c r="AU7" s="258"/>
    </row>
    <row r="8" spans="1:47" ht="28.2" customHeight="1" thickBot="1">
      <c r="D8" s="1949" t="str">
        <f>Dictionary!$D$271</f>
        <v>Название функциональной группы</v>
      </c>
      <c r="E8" s="1950"/>
      <c r="F8" s="1951"/>
      <c r="G8" s="1952"/>
      <c r="I8" s="1935" t="str">
        <f>Dictionary!$D$273</f>
        <v>Количество автомобилей или деталей в день(объём)</v>
      </c>
      <c r="J8" s="1936"/>
      <c r="K8" s="1936"/>
      <c r="L8" s="1937"/>
      <c r="M8" s="256"/>
      <c r="N8" s="94"/>
      <c r="O8" s="95"/>
      <c r="Q8" s="96"/>
      <c r="Y8" s="259"/>
      <c r="Z8" s="259"/>
      <c r="AA8" s="867" t="str">
        <f>Dictionary!D728</f>
        <v>Всего по валютам</v>
      </c>
      <c r="AB8" s="868">
        <f>SUMIF(Somme_Devise_Utiliee,AB6,Prix_Total)</f>
        <v>0</v>
      </c>
      <c r="AC8" s="868">
        <f>SUMIF(Somme_Devise_Utiliee,AC6,Prix_Total)</f>
        <v>0</v>
      </c>
      <c r="AD8" s="869">
        <f>SUMIF(Somme_Devise_Utiliee,AD6,Prix_Total)</f>
        <v>0</v>
      </c>
      <c r="AE8" s="865" t="str">
        <f>Dictionary!D718</f>
        <v>Всего в валюте VTL</v>
      </c>
      <c r="AF8" s="866">
        <f>AF7+AG7+AH7</f>
        <v>0</v>
      </c>
      <c r="AG8" s="870" t="s">
        <v>2314</v>
      </c>
      <c r="AH8" s="871"/>
      <c r="AU8" s="14"/>
    </row>
    <row r="9" spans="1:47" ht="20.100000000000001" customHeight="1" thickBot="1">
      <c r="C9" s="260"/>
      <c r="D9" s="229"/>
      <c r="E9" s="229"/>
      <c r="F9" s="229"/>
      <c r="G9" s="229"/>
      <c r="H9" s="229"/>
      <c r="I9" s="261"/>
      <c r="J9" s="236"/>
      <c r="K9" s="262"/>
      <c r="L9" s="236"/>
      <c r="M9" s="263"/>
      <c r="N9" s="263"/>
      <c r="O9" s="264"/>
      <c r="P9" s="265"/>
      <c r="Q9" s="265"/>
      <c r="R9" s="263"/>
      <c r="S9" s="263"/>
      <c r="T9" s="263"/>
      <c r="U9" s="263"/>
      <c r="V9" s="263"/>
      <c r="W9" s="263"/>
      <c r="X9" s="263"/>
      <c r="Y9" s="263"/>
      <c r="Z9" s="263"/>
      <c r="AA9" s="265"/>
      <c r="AC9" s="265"/>
      <c r="AD9" s="266"/>
      <c r="AI9" s="267"/>
      <c r="AJ9" s="267"/>
      <c r="AK9" s="260"/>
      <c r="AL9" s="268"/>
      <c r="AM9" s="267"/>
      <c r="AN9" s="269"/>
      <c r="AO9" s="269"/>
      <c r="AP9" s="269"/>
      <c r="AQ9" s="269"/>
      <c r="AR9" s="269"/>
      <c r="AU9" s="266"/>
    </row>
    <row r="10" spans="1:47" ht="20.100000000000001" customHeight="1">
      <c r="C10" s="260"/>
      <c r="D10" s="1953" t="str">
        <f>Dictionary!D721</f>
        <v>Экономические сведения</v>
      </c>
      <c r="E10" s="1954"/>
      <c r="F10" s="1954"/>
      <c r="G10" s="1954"/>
      <c r="H10" s="1954"/>
      <c r="I10" s="1954"/>
      <c r="J10" s="1954"/>
      <c r="K10" s="1954"/>
      <c r="L10" s="1954"/>
      <c r="M10" s="1954"/>
      <c r="N10" s="1954"/>
      <c r="O10" s="1954"/>
      <c r="P10" s="1954"/>
      <c r="Q10" s="1954"/>
      <c r="R10" s="1955"/>
      <c r="S10" s="1953" t="str">
        <f>Dictionary!$D$721</f>
        <v>Экономические сведения</v>
      </c>
      <c r="T10" s="1954"/>
      <c r="U10" s="1954"/>
      <c r="V10" s="1954"/>
      <c r="W10" s="1955"/>
      <c r="X10" s="1953" t="str">
        <f>Dictionary!$D$722</f>
        <v>Дополнительные сведения</v>
      </c>
      <c r="Y10" s="1954"/>
      <c r="Z10" s="1955"/>
      <c r="AA10" s="1953" t="str">
        <f>Dictionary!$D$723</f>
        <v>Сведения о местонахождении серийного производства деталей</v>
      </c>
      <c r="AB10" s="1954"/>
      <c r="AC10" s="1954"/>
      <c r="AD10" s="1954"/>
      <c r="AE10" s="1954"/>
      <c r="AF10" s="1954"/>
      <c r="AG10" s="1955"/>
      <c r="AH10" s="1953" t="str">
        <f>Dictionary!$D$724</f>
        <v>Производство оснастки</v>
      </c>
      <c r="AI10" s="1954"/>
      <c r="AJ10" s="1954"/>
      <c r="AK10" s="1955"/>
      <c r="AL10" s="1953" t="str">
        <f>Dictionary!$D$725</f>
        <v>Другие детали, связанные с оснасткой</v>
      </c>
      <c r="AM10" s="1954"/>
      <c r="AN10" s="1954"/>
      <c r="AO10" s="1954"/>
      <c r="AP10" s="1955"/>
      <c r="AQ10" s="269"/>
      <c r="AR10" s="269"/>
      <c r="AU10" s="266"/>
    </row>
    <row r="11" spans="1:47" s="287" customFormat="1" ht="9.75" customHeight="1" thickBot="1">
      <c r="A11" s="270"/>
      <c r="B11" s="270"/>
      <c r="C11" s="271"/>
      <c r="D11" s="272"/>
      <c r="E11" s="273"/>
      <c r="F11" s="274"/>
      <c r="G11" s="274"/>
      <c r="H11" s="274"/>
      <c r="I11" s="273"/>
      <c r="J11" s="273"/>
      <c r="K11" s="274"/>
      <c r="L11" s="274"/>
      <c r="M11" s="275"/>
      <c r="N11" s="274"/>
      <c r="O11" s="274"/>
      <c r="P11" s="275"/>
      <c r="Q11" s="275"/>
      <c r="R11" s="276"/>
      <c r="S11" s="274"/>
      <c r="T11" s="274"/>
      <c r="U11" s="277"/>
      <c r="V11" s="274"/>
      <c r="W11" s="278"/>
      <c r="X11" s="279"/>
      <c r="Y11" s="279"/>
      <c r="Z11" s="279"/>
      <c r="AA11" s="280"/>
      <c r="AB11" s="281"/>
      <c r="AC11" s="282"/>
      <c r="AD11" s="283"/>
      <c r="AE11" s="284"/>
      <c r="AF11" s="284"/>
      <c r="AG11" s="281"/>
      <c r="AH11" s="285"/>
      <c r="AI11" s="274"/>
      <c r="AJ11" s="274"/>
      <c r="AK11" s="276"/>
      <c r="AL11" s="285"/>
      <c r="AM11" s="274"/>
      <c r="AN11" s="274"/>
      <c r="AO11" s="274"/>
      <c r="AP11" s="286"/>
      <c r="AU11" s="288"/>
    </row>
    <row r="12" spans="1:47" s="241" customFormat="1" ht="120" customHeight="1" thickBot="1">
      <c r="A12" s="289" t="str">
        <f>Dictionary!$D$284</f>
        <v>Предоставление описательного документа</v>
      </c>
      <c r="B12" s="290" t="str">
        <f>Dictionary!$D$285</f>
        <v>Таблица IDO</v>
      </c>
      <c r="C12" s="235"/>
      <c r="D12" s="291" t="str">
        <f>Dictionary!$D$286</f>
        <v>Название функции</v>
      </c>
      <c r="E12" s="292" t="str">
        <f>Dictionary!$D$287</f>
        <v>Название элемента</v>
      </c>
      <c r="F12" s="293" t="str">
        <f>Dictionary!$D$288</f>
        <v>Название детали</v>
      </c>
      <c r="G12" s="293" t="str">
        <f>Dictionary!$D$289</f>
        <v>Номер детали</v>
      </c>
      <c r="H12" s="294" t="str">
        <f>Dictionary!$D$290</f>
        <v>Левый/Правый/Общий</v>
      </c>
      <c r="I12" s="293" t="str">
        <f>Dictionary!$D$291</f>
        <v>Разновидность(оборудование, моторизация, коробка, опции, …)</v>
      </c>
      <c r="J12" s="294" t="str">
        <f>Dictionary!$D$292</f>
        <v>Carry Over деталь(Да/Нет)</v>
      </c>
      <c r="K12" s="293" t="str">
        <f>Dictionary!$D$293</f>
        <v>N° RENAULT (TXXXXXXXX) оборудования если существует (указывать только в случае изменения последнего)
или
N° RENAULT (PXXXXXXXX) для упаковки (новый или измененный)</v>
      </c>
      <c r="L12" s="293" t="str">
        <f>Dictionary!$D$294</f>
        <v>N° RENAULT если оборудование уже зарегистрировано
(указывать только в случае изменения номера)</v>
      </c>
      <c r="M12" s="294" t="str">
        <f>Dictionary!$D$295</f>
        <v>Тип процесса</v>
      </c>
      <c r="N12" s="294" t="str">
        <f>Dictionary!$D$296</f>
        <v>Тип оснастки</v>
      </c>
      <c r="O12" s="293" t="str">
        <f>Dictionary!$D$297</f>
        <v>Количество гнезд в пресс форме или количество деталей за удар</v>
      </c>
      <c r="P12" s="295" t="str">
        <f>Dictionary!$D$298</f>
        <v>Количество разных видов деталей, произведенных за один цикл производства</v>
      </c>
      <c r="Q12" s="293" t="str">
        <f>Dictionary!$D$299</f>
        <v>Дополнение к названию упаковки (только в случае если тип инструмента = упаковка)</v>
      </c>
      <c r="R12" s="296" t="str">
        <f>Dictionary!$D$300</f>
        <v>Название оснастки или упаковки(заполняется автоматически)</v>
      </c>
      <c r="S12" s="292" t="str">
        <f>Dictionary!$D$301</f>
        <v>Количество инструментов</v>
      </c>
      <c r="T12" s="293" t="str">
        <f>Dictionary!$D$302</f>
        <v>Цена за единицу</v>
      </c>
      <c r="U12" s="297" t="str">
        <f>Dictionary!$D$303</f>
        <v>Сумма (автоматический расчет)</v>
      </c>
      <c r="V12" s="293" t="str">
        <f>Dictionary!$D$304</f>
        <v>Валюта (ISO код)</v>
      </c>
      <c r="W12" s="298" t="str">
        <f>Dictionary!$D$305</f>
        <v>Объяснение изменения цены (по запросу)</v>
      </c>
      <c r="X12" s="291" t="str">
        <f>Dictionary!$D$306</f>
        <v>Предварительная дата изготовления оснастки</v>
      </c>
      <c r="Y12" s="293" t="str">
        <f>Dictionary!$D$307</f>
        <v>Дата конечной оплаты (Соглашение на производство) ДД.ММ.ГГ</v>
      </c>
      <c r="Z12" s="293" t="str">
        <f>Dictionary!$D$308</f>
        <v>Срок жизни оснастки в количестве циклов</v>
      </c>
      <c r="AA12" s="291" t="str">
        <f>Dictionary!$D$309</f>
        <v>Месторасположение оборудования для серийного производства:
- Производственная площадка поставщика Уровня 1
- Производственная площадка поставщика Уровня n</v>
      </c>
      <c r="AB12" s="299" t="str">
        <f>Dictionary!$D$310</f>
        <v>Код страны местонахождения инструмента для серийного производства</v>
      </c>
      <c r="AC12" s="299" t="str">
        <f>Dictionary!$D$311</f>
        <v xml:space="preserve">Код Renault площадки серийного производства деталей </v>
      </c>
      <c r="AD12" s="292" t="str">
        <f>Dictionary!$D$312</f>
        <v>Название поставщика уровня n для серийного производства</v>
      </c>
      <c r="AE12" s="293" t="str">
        <f>Dictionary!$D$313</f>
        <v>Адрес</v>
      </c>
      <c r="AF12" s="293" t="str">
        <f>Dictionary!$D$314</f>
        <v>Почтовый индекс</v>
      </c>
      <c r="AG12" s="293" t="str">
        <f>Dictionary!$D$315</f>
        <v>Город</v>
      </c>
      <c r="AH12" s="291" t="str">
        <f>Dictionary!$D$316</f>
        <v>Изготовление оборудования на внутренней площадке поставщика уровня 1 (ДА/НЕТ)</v>
      </c>
      <c r="AI12" s="293" t="str">
        <f>Dictionary!$D$317</f>
        <v>Название изготовителя оснастки если оснастка покупная</v>
      </c>
      <c r="AJ12" s="295" t="str">
        <f>Dictionary!$D$318</f>
        <v>Код страны изготовителя оснастки</v>
      </c>
      <c r="AK12" s="300"/>
      <c r="AL12" s="291" t="str">
        <f>Dictionary!$D$319</f>
        <v>Другая связанная деталь 1</v>
      </c>
      <c r="AM12" s="293" t="str">
        <f>Dictionary!$D$320</f>
        <v>Другая связанная деталь 2</v>
      </c>
      <c r="AN12" s="293" t="str">
        <f>Dictionary!$D$321</f>
        <v>Другая связанная деталь 3</v>
      </c>
      <c r="AO12" s="293" t="str">
        <f>Dictionary!$D$322</f>
        <v>Другая связанная деталь 4</v>
      </c>
      <c r="AP12" s="299" t="str">
        <f>Dictionary!$D$323</f>
        <v>Другая связанная деталь 5</v>
      </c>
      <c r="AU12" s="301"/>
    </row>
    <row r="13" spans="1:47" s="228" customFormat="1" ht="20.100000000000001" customHeight="1">
      <c r="A13" s="349"/>
      <c r="B13" s="350"/>
      <c r="C13" s="604">
        <v>1</v>
      </c>
      <c r="D13" s="349"/>
      <c r="E13" s="351"/>
      <c r="F13" s="351"/>
      <c r="G13" s="351"/>
      <c r="H13" s="1223"/>
      <c r="I13" s="351"/>
      <c r="J13" s="1224"/>
      <c r="K13" s="352"/>
      <c r="L13" s="351"/>
      <c r="M13" s="1223"/>
      <c r="N13" s="100"/>
      <c r="O13" s="352"/>
      <c r="P13" s="352"/>
      <c r="Q13" s="352"/>
      <c r="R13" s="1445" t="str">
        <f t="shared" ref="R13:R44" si="0">IF(OR(RIGHT(M13,3)="Emb",RIGHT(N13,3)="Emb"),CONCATENATE(S13," Emballages ",Q13),IF(ISBLANK(N13),"",CONCATENATE(INDEX($H$125:$H$218,MATCH(N13,$G$125:$G$218,0))," ",IF(O13="","",CONCATENATE(TEXT(O13,"0")," Emp")))))</f>
        <v/>
      </c>
      <c r="S13" s="353"/>
      <c r="T13" s="354"/>
      <c r="U13" s="1446">
        <f t="shared" ref="U13:U44" si="1">S13*T13</f>
        <v>0</v>
      </c>
      <c r="V13" s="351"/>
      <c r="W13" s="350"/>
      <c r="X13" s="355"/>
      <c r="Y13" s="355"/>
      <c r="Z13" s="350"/>
      <c r="AA13" s="307"/>
      <c r="AB13" s="350"/>
      <c r="AC13" s="360"/>
      <c r="AD13" s="356"/>
      <c r="AE13" s="351"/>
      <c r="AF13" s="351"/>
      <c r="AG13" s="361"/>
      <c r="AH13" s="359"/>
      <c r="AI13" s="362"/>
      <c r="AJ13" s="350"/>
      <c r="AK13" s="1447" t="str">
        <f t="shared" ref="AK13:AK44" si="2">IF(ISBLANK(AJ13),"",INDEX($M$125:$M$353,MATCH(AJ13,$L$125:$L$353,0)))</f>
        <v/>
      </c>
      <c r="AL13" s="349"/>
      <c r="AM13" s="351"/>
      <c r="AN13" s="351"/>
      <c r="AO13" s="351"/>
      <c r="AP13" s="357"/>
      <c r="AU13" s="229"/>
    </row>
    <row r="14" spans="1:47" ht="20.100000000000001" customHeight="1">
      <c r="A14" s="302"/>
      <c r="B14" s="303"/>
      <c r="C14" s="11">
        <v>2</v>
      </c>
      <c r="D14" s="304"/>
      <c r="E14" s="171"/>
      <c r="F14" s="171"/>
      <c r="G14" s="100"/>
      <c r="H14" s="100"/>
      <c r="I14" s="100"/>
      <c r="J14" s="363"/>
      <c r="K14" s="191"/>
      <c r="L14" s="100"/>
      <c r="M14" s="100"/>
      <c r="N14" s="100"/>
      <c r="O14" s="191"/>
      <c r="P14" s="191"/>
      <c r="Q14" s="191"/>
      <c r="R14" s="1448" t="str">
        <f t="shared" si="0"/>
        <v/>
      </c>
      <c r="S14" s="97"/>
      <c r="T14" s="98"/>
      <c r="U14" s="1446">
        <f t="shared" si="1"/>
        <v>0</v>
      </c>
      <c r="V14" s="100"/>
      <c r="W14" s="303"/>
      <c r="X14" s="305"/>
      <c r="Y14" s="306"/>
      <c r="Z14" s="303"/>
      <c r="AA14" s="307"/>
      <c r="AB14" s="303"/>
      <c r="AC14" s="308"/>
      <c r="AD14" s="309"/>
      <c r="AE14" s="100"/>
      <c r="AF14" s="100"/>
      <c r="AG14" s="310"/>
      <c r="AH14" s="168"/>
      <c r="AI14" s="311"/>
      <c r="AJ14" s="303"/>
      <c r="AK14" s="1449" t="str">
        <f t="shared" si="2"/>
        <v/>
      </c>
      <c r="AL14" s="304"/>
      <c r="AM14" s="171"/>
      <c r="AN14" s="171"/>
      <c r="AO14" s="171"/>
      <c r="AP14" s="312"/>
      <c r="AU14" s="229"/>
    </row>
    <row r="15" spans="1:47" ht="20.100000000000001" customHeight="1">
      <c r="A15" s="302"/>
      <c r="B15" s="303"/>
      <c r="C15" s="11">
        <v>3</v>
      </c>
      <c r="D15" s="304"/>
      <c r="E15" s="171"/>
      <c r="F15" s="171"/>
      <c r="G15" s="100"/>
      <c r="H15" s="100"/>
      <c r="I15" s="100"/>
      <c r="J15" s="363"/>
      <c r="K15" s="191"/>
      <c r="L15" s="100"/>
      <c r="M15" s="100"/>
      <c r="N15" s="100"/>
      <c r="O15" s="191"/>
      <c r="P15" s="191"/>
      <c r="Q15" s="191"/>
      <c r="R15" s="1448" t="str">
        <f t="shared" si="0"/>
        <v/>
      </c>
      <c r="S15" s="97"/>
      <c r="T15" s="98"/>
      <c r="U15" s="1446">
        <f t="shared" si="1"/>
        <v>0</v>
      </c>
      <c r="V15" s="100"/>
      <c r="W15" s="303"/>
      <c r="X15" s="305"/>
      <c r="Y15" s="306"/>
      <c r="Z15" s="303"/>
      <c r="AA15" s="307"/>
      <c r="AB15" s="303"/>
      <c r="AC15" s="308"/>
      <c r="AD15" s="309"/>
      <c r="AE15" s="100"/>
      <c r="AF15" s="100"/>
      <c r="AG15" s="310"/>
      <c r="AH15" s="168"/>
      <c r="AI15" s="311"/>
      <c r="AJ15" s="303"/>
      <c r="AK15" s="1449" t="str">
        <f t="shared" si="2"/>
        <v/>
      </c>
      <c r="AL15" s="304"/>
      <c r="AM15" s="171"/>
      <c r="AN15" s="171"/>
      <c r="AO15" s="171"/>
      <c r="AP15" s="312"/>
      <c r="AU15" s="229"/>
    </row>
    <row r="16" spans="1:47" ht="20.100000000000001" customHeight="1">
      <c r="A16" s="302"/>
      <c r="B16" s="303"/>
      <c r="C16" s="11">
        <v>4</v>
      </c>
      <c r="D16" s="304"/>
      <c r="E16" s="171"/>
      <c r="F16" s="171"/>
      <c r="G16" s="100"/>
      <c r="H16" s="100"/>
      <c r="I16" s="100"/>
      <c r="J16" s="363"/>
      <c r="K16" s="191"/>
      <c r="L16" s="100"/>
      <c r="M16" s="100"/>
      <c r="N16" s="100"/>
      <c r="O16" s="191"/>
      <c r="P16" s="191"/>
      <c r="Q16" s="191"/>
      <c r="R16" s="1448" t="str">
        <f t="shared" si="0"/>
        <v/>
      </c>
      <c r="S16" s="97"/>
      <c r="T16" s="98"/>
      <c r="U16" s="1446">
        <f t="shared" si="1"/>
        <v>0</v>
      </c>
      <c r="V16" s="100"/>
      <c r="W16" s="303"/>
      <c r="X16" s="305"/>
      <c r="Y16" s="306"/>
      <c r="Z16" s="303"/>
      <c r="AA16" s="307"/>
      <c r="AB16" s="303"/>
      <c r="AC16" s="308"/>
      <c r="AD16" s="309"/>
      <c r="AE16" s="100"/>
      <c r="AF16" s="100"/>
      <c r="AG16" s="310"/>
      <c r="AH16" s="168"/>
      <c r="AI16" s="311"/>
      <c r="AJ16" s="303"/>
      <c r="AK16" s="1449" t="str">
        <f t="shared" si="2"/>
        <v/>
      </c>
      <c r="AL16" s="304"/>
      <c r="AM16" s="171"/>
      <c r="AN16" s="171"/>
      <c r="AO16" s="171"/>
      <c r="AP16" s="312"/>
      <c r="AU16" s="229"/>
    </row>
    <row r="17" spans="1:47" ht="20.100000000000001" customHeight="1">
      <c r="A17" s="302"/>
      <c r="B17" s="303"/>
      <c r="C17" s="11">
        <v>5</v>
      </c>
      <c r="D17" s="304"/>
      <c r="E17" s="171"/>
      <c r="F17" s="171"/>
      <c r="G17" s="100"/>
      <c r="H17" s="100"/>
      <c r="I17" s="100"/>
      <c r="J17" s="363"/>
      <c r="K17" s="191"/>
      <c r="L17" s="100"/>
      <c r="M17" s="100"/>
      <c r="N17" s="100"/>
      <c r="O17" s="191"/>
      <c r="P17" s="191"/>
      <c r="Q17" s="191"/>
      <c r="R17" s="1448" t="str">
        <f t="shared" si="0"/>
        <v/>
      </c>
      <c r="S17" s="97"/>
      <c r="T17" s="98"/>
      <c r="U17" s="1446">
        <f t="shared" si="1"/>
        <v>0</v>
      </c>
      <c r="V17" s="100"/>
      <c r="W17" s="303"/>
      <c r="X17" s="305"/>
      <c r="Y17" s="306"/>
      <c r="Z17" s="303"/>
      <c r="AA17" s="307"/>
      <c r="AB17" s="303"/>
      <c r="AC17" s="308"/>
      <c r="AD17" s="309"/>
      <c r="AE17" s="100"/>
      <c r="AF17" s="100"/>
      <c r="AG17" s="310"/>
      <c r="AH17" s="168"/>
      <c r="AI17" s="311"/>
      <c r="AJ17" s="303"/>
      <c r="AK17" s="1449" t="str">
        <f t="shared" si="2"/>
        <v/>
      </c>
      <c r="AL17" s="304"/>
      <c r="AM17" s="171"/>
      <c r="AN17" s="171"/>
      <c r="AO17" s="171"/>
      <c r="AP17" s="312"/>
      <c r="AU17" s="229"/>
    </row>
    <row r="18" spans="1:47" ht="20.100000000000001" customHeight="1">
      <c r="A18" s="302"/>
      <c r="B18" s="303"/>
      <c r="C18" s="11">
        <v>6</v>
      </c>
      <c r="D18" s="304"/>
      <c r="E18" s="171"/>
      <c r="F18" s="171"/>
      <c r="G18" s="100"/>
      <c r="H18" s="100"/>
      <c r="I18" s="100"/>
      <c r="J18" s="363"/>
      <c r="K18" s="191"/>
      <c r="L18" s="100"/>
      <c r="M18" s="100"/>
      <c r="N18" s="100"/>
      <c r="O18" s="191"/>
      <c r="P18" s="191"/>
      <c r="Q18" s="191"/>
      <c r="R18" s="1448" t="str">
        <f t="shared" si="0"/>
        <v/>
      </c>
      <c r="S18" s="302"/>
      <c r="T18" s="100"/>
      <c r="U18" s="1446">
        <f t="shared" si="1"/>
        <v>0</v>
      </c>
      <c r="V18" s="100"/>
      <c r="W18" s="303"/>
      <c r="X18" s="305"/>
      <c r="Y18" s="306"/>
      <c r="Z18" s="303"/>
      <c r="AA18" s="307"/>
      <c r="AB18" s="303"/>
      <c r="AC18" s="308"/>
      <c r="AD18" s="309"/>
      <c r="AE18" s="100"/>
      <c r="AF18" s="100"/>
      <c r="AG18" s="310"/>
      <c r="AH18" s="168"/>
      <c r="AI18" s="311"/>
      <c r="AJ18" s="303"/>
      <c r="AK18" s="1449" t="str">
        <f t="shared" si="2"/>
        <v/>
      </c>
      <c r="AL18" s="304"/>
      <c r="AM18" s="171"/>
      <c r="AN18" s="171"/>
      <c r="AO18" s="171"/>
      <c r="AP18" s="312"/>
      <c r="AU18" s="229"/>
    </row>
    <row r="19" spans="1:47" ht="20.100000000000001" customHeight="1">
      <c r="A19" s="302"/>
      <c r="B19" s="303"/>
      <c r="C19" s="11">
        <v>7</v>
      </c>
      <c r="D19" s="304"/>
      <c r="E19" s="171"/>
      <c r="F19" s="171"/>
      <c r="G19" s="100"/>
      <c r="H19" s="100"/>
      <c r="I19" s="100"/>
      <c r="J19" s="363"/>
      <c r="K19" s="191"/>
      <c r="L19" s="100"/>
      <c r="M19" s="100"/>
      <c r="N19" s="100"/>
      <c r="O19" s="191"/>
      <c r="P19" s="191"/>
      <c r="Q19" s="191"/>
      <c r="R19" s="1448" t="str">
        <f t="shared" si="0"/>
        <v/>
      </c>
      <c r="S19" s="302"/>
      <c r="T19" s="100"/>
      <c r="U19" s="1446">
        <f t="shared" si="1"/>
        <v>0</v>
      </c>
      <c r="V19" s="100"/>
      <c r="W19" s="303"/>
      <c r="X19" s="305"/>
      <c r="Y19" s="306"/>
      <c r="Z19" s="303"/>
      <c r="AA19" s="307"/>
      <c r="AB19" s="303"/>
      <c r="AC19" s="308"/>
      <c r="AD19" s="309"/>
      <c r="AE19" s="100"/>
      <c r="AF19" s="100"/>
      <c r="AG19" s="310"/>
      <c r="AH19" s="168"/>
      <c r="AI19" s="311"/>
      <c r="AJ19" s="303"/>
      <c r="AK19" s="1449" t="str">
        <f t="shared" si="2"/>
        <v/>
      </c>
      <c r="AL19" s="304"/>
      <c r="AM19" s="171"/>
      <c r="AN19" s="171"/>
      <c r="AO19" s="171"/>
      <c r="AP19" s="312"/>
      <c r="AU19" s="229"/>
    </row>
    <row r="20" spans="1:47" ht="20.100000000000001" customHeight="1">
      <c r="A20" s="302"/>
      <c r="B20" s="303"/>
      <c r="C20" s="11">
        <v>8</v>
      </c>
      <c r="D20" s="304"/>
      <c r="E20" s="171"/>
      <c r="F20" s="171"/>
      <c r="G20" s="100"/>
      <c r="H20" s="100"/>
      <c r="I20" s="100"/>
      <c r="J20" s="363"/>
      <c r="K20" s="191"/>
      <c r="L20" s="100"/>
      <c r="M20" s="100"/>
      <c r="N20" s="100"/>
      <c r="O20" s="191"/>
      <c r="P20" s="191"/>
      <c r="Q20" s="191"/>
      <c r="R20" s="1448" t="str">
        <f t="shared" si="0"/>
        <v/>
      </c>
      <c r="S20" s="302"/>
      <c r="T20" s="100"/>
      <c r="U20" s="1446">
        <f t="shared" si="1"/>
        <v>0</v>
      </c>
      <c r="V20" s="100"/>
      <c r="W20" s="303"/>
      <c r="X20" s="305"/>
      <c r="Y20" s="306"/>
      <c r="Z20" s="303"/>
      <c r="AA20" s="307"/>
      <c r="AB20" s="303"/>
      <c r="AC20" s="308"/>
      <c r="AD20" s="309"/>
      <c r="AE20" s="100"/>
      <c r="AF20" s="100"/>
      <c r="AG20" s="310"/>
      <c r="AH20" s="168"/>
      <c r="AI20" s="311"/>
      <c r="AJ20" s="303"/>
      <c r="AK20" s="1449" t="str">
        <f t="shared" si="2"/>
        <v/>
      </c>
      <c r="AL20" s="304"/>
      <c r="AM20" s="171"/>
      <c r="AN20" s="171"/>
      <c r="AO20" s="171"/>
      <c r="AP20" s="312"/>
      <c r="AU20" s="229"/>
    </row>
    <row r="21" spans="1:47" ht="20.100000000000001" customHeight="1">
      <c r="A21" s="302"/>
      <c r="B21" s="303"/>
      <c r="C21" s="11">
        <v>9</v>
      </c>
      <c r="D21" s="304"/>
      <c r="E21" s="171"/>
      <c r="F21" s="171"/>
      <c r="G21" s="100"/>
      <c r="H21" s="100"/>
      <c r="I21" s="100"/>
      <c r="J21" s="363"/>
      <c r="K21" s="191"/>
      <c r="L21" s="100"/>
      <c r="M21" s="100"/>
      <c r="N21" s="100"/>
      <c r="O21" s="191"/>
      <c r="P21" s="191"/>
      <c r="Q21" s="191"/>
      <c r="R21" s="1448" t="str">
        <f t="shared" si="0"/>
        <v/>
      </c>
      <c r="S21" s="302"/>
      <c r="T21" s="100"/>
      <c r="U21" s="1446">
        <f t="shared" si="1"/>
        <v>0</v>
      </c>
      <c r="V21" s="100"/>
      <c r="W21" s="303"/>
      <c r="X21" s="305"/>
      <c r="Y21" s="306"/>
      <c r="Z21" s="303"/>
      <c r="AA21" s="307"/>
      <c r="AB21" s="303"/>
      <c r="AC21" s="308"/>
      <c r="AD21" s="309"/>
      <c r="AE21" s="100"/>
      <c r="AF21" s="100"/>
      <c r="AG21" s="310"/>
      <c r="AH21" s="168"/>
      <c r="AI21" s="311"/>
      <c r="AJ21" s="303"/>
      <c r="AK21" s="1449" t="str">
        <f t="shared" si="2"/>
        <v/>
      </c>
      <c r="AL21" s="304"/>
      <c r="AM21" s="171"/>
      <c r="AN21" s="171"/>
      <c r="AO21" s="171"/>
      <c r="AP21" s="312"/>
      <c r="AU21" s="229"/>
    </row>
    <row r="22" spans="1:47" ht="20.100000000000001" customHeight="1">
      <c r="A22" s="302"/>
      <c r="B22" s="303"/>
      <c r="C22" s="11">
        <v>10</v>
      </c>
      <c r="D22" s="304"/>
      <c r="E22" s="171"/>
      <c r="F22" s="171"/>
      <c r="G22" s="100"/>
      <c r="H22" s="100"/>
      <c r="I22" s="100"/>
      <c r="J22" s="363"/>
      <c r="K22" s="191"/>
      <c r="L22" s="100"/>
      <c r="M22" s="100"/>
      <c r="N22" s="100"/>
      <c r="O22" s="191"/>
      <c r="P22" s="191"/>
      <c r="Q22" s="191"/>
      <c r="R22" s="1448" t="str">
        <f t="shared" si="0"/>
        <v/>
      </c>
      <c r="S22" s="302"/>
      <c r="T22" s="100"/>
      <c r="U22" s="1446">
        <f t="shared" si="1"/>
        <v>0</v>
      </c>
      <c r="V22" s="100"/>
      <c r="W22" s="303"/>
      <c r="X22" s="305"/>
      <c r="Y22" s="306"/>
      <c r="Z22" s="303"/>
      <c r="AA22" s="307"/>
      <c r="AB22" s="303"/>
      <c r="AC22" s="308"/>
      <c r="AD22" s="309"/>
      <c r="AE22" s="100"/>
      <c r="AF22" s="100"/>
      <c r="AG22" s="310"/>
      <c r="AH22" s="168"/>
      <c r="AI22" s="311"/>
      <c r="AJ22" s="303"/>
      <c r="AK22" s="1449" t="str">
        <f t="shared" si="2"/>
        <v/>
      </c>
      <c r="AL22" s="304"/>
      <c r="AM22" s="171"/>
      <c r="AN22" s="171"/>
      <c r="AO22" s="171"/>
      <c r="AP22" s="312"/>
      <c r="AU22" s="229"/>
    </row>
    <row r="23" spans="1:47" ht="20.100000000000001" customHeight="1">
      <c r="A23" s="302"/>
      <c r="B23" s="303"/>
      <c r="C23" s="11">
        <v>11</v>
      </c>
      <c r="D23" s="304"/>
      <c r="E23" s="171"/>
      <c r="F23" s="171"/>
      <c r="G23" s="100"/>
      <c r="H23" s="100"/>
      <c r="I23" s="100"/>
      <c r="J23" s="363"/>
      <c r="K23" s="191"/>
      <c r="L23" s="100"/>
      <c r="M23" s="100"/>
      <c r="N23" s="100"/>
      <c r="O23" s="191"/>
      <c r="P23" s="191"/>
      <c r="Q23" s="191"/>
      <c r="R23" s="1448" t="str">
        <f t="shared" si="0"/>
        <v/>
      </c>
      <c r="S23" s="302"/>
      <c r="T23" s="100"/>
      <c r="U23" s="1446">
        <f t="shared" si="1"/>
        <v>0</v>
      </c>
      <c r="V23" s="100"/>
      <c r="W23" s="303"/>
      <c r="X23" s="305"/>
      <c r="Y23" s="306"/>
      <c r="Z23" s="303"/>
      <c r="AA23" s="307"/>
      <c r="AB23" s="303"/>
      <c r="AC23" s="308"/>
      <c r="AD23" s="309"/>
      <c r="AE23" s="100"/>
      <c r="AF23" s="100"/>
      <c r="AG23" s="310"/>
      <c r="AH23" s="168"/>
      <c r="AI23" s="311"/>
      <c r="AJ23" s="303"/>
      <c r="AK23" s="1449" t="str">
        <f t="shared" si="2"/>
        <v/>
      </c>
      <c r="AL23" s="304"/>
      <c r="AM23" s="171"/>
      <c r="AN23" s="171"/>
      <c r="AO23" s="171"/>
      <c r="AP23" s="312"/>
      <c r="AU23" s="229"/>
    </row>
    <row r="24" spans="1:47" ht="20.100000000000001" customHeight="1">
      <c r="A24" s="302"/>
      <c r="B24" s="303"/>
      <c r="C24" s="11">
        <v>12</v>
      </c>
      <c r="D24" s="304"/>
      <c r="E24" s="171"/>
      <c r="F24" s="171"/>
      <c r="G24" s="100"/>
      <c r="H24" s="100"/>
      <c r="I24" s="100"/>
      <c r="J24" s="363"/>
      <c r="K24" s="191"/>
      <c r="L24" s="100"/>
      <c r="M24" s="100"/>
      <c r="N24" s="100"/>
      <c r="O24" s="191"/>
      <c r="P24" s="191"/>
      <c r="Q24" s="191"/>
      <c r="R24" s="1448" t="str">
        <f t="shared" si="0"/>
        <v/>
      </c>
      <c r="S24" s="302"/>
      <c r="T24" s="100"/>
      <c r="U24" s="1446">
        <f t="shared" si="1"/>
        <v>0</v>
      </c>
      <c r="V24" s="100"/>
      <c r="W24" s="303"/>
      <c r="X24" s="305"/>
      <c r="Y24" s="306"/>
      <c r="Z24" s="303"/>
      <c r="AA24" s="307"/>
      <c r="AB24" s="303"/>
      <c r="AC24" s="308"/>
      <c r="AD24" s="309"/>
      <c r="AE24" s="100"/>
      <c r="AF24" s="100"/>
      <c r="AG24" s="310"/>
      <c r="AH24" s="168"/>
      <c r="AI24" s="311"/>
      <c r="AJ24" s="303"/>
      <c r="AK24" s="1449" t="str">
        <f t="shared" si="2"/>
        <v/>
      </c>
      <c r="AL24" s="304"/>
      <c r="AM24" s="171"/>
      <c r="AN24" s="171"/>
      <c r="AO24" s="171"/>
      <c r="AP24" s="312"/>
      <c r="AU24" s="229"/>
    </row>
    <row r="25" spans="1:47" ht="20.100000000000001" customHeight="1">
      <c r="A25" s="302"/>
      <c r="B25" s="303"/>
      <c r="C25" s="11">
        <v>13</v>
      </c>
      <c r="D25" s="304"/>
      <c r="E25" s="171"/>
      <c r="F25" s="171"/>
      <c r="G25" s="100"/>
      <c r="H25" s="100"/>
      <c r="I25" s="100"/>
      <c r="J25" s="363"/>
      <c r="K25" s="191"/>
      <c r="L25" s="100"/>
      <c r="M25" s="100"/>
      <c r="N25" s="100"/>
      <c r="O25" s="191"/>
      <c r="P25" s="191"/>
      <c r="Q25" s="191"/>
      <c r="R25" s="1448" t="str">
        <f t="shared" si="0"/>
        <v/>
      </c>
      <c r="S25" s="302"/>
      <c r="T25" s="100"/>
      <c r="U25" s="1446">
        <f t="shared" si="1"/>
        <v>0</v>
      </c>
      <c r="V25" s="100"/>
      <c r="W25" s="303"/>
      <c r="X25" s="305"/>
      <c r="Y25" s="306"/>
      <c r="Z25" s="303"/>
      <c r="AA25" s="307"/>
      <c r="AB25" s="303"/>
      <c r="AC25" s="308"/>
      <c r="AD25" s="309"/>
      <c r="AE25" s="100"/>
      <c r="AF25" s="100"/>
      <c r="AG25" s="310"/>
      <c r="AH25" s="168"/>
      <c r="AI25" s="311"/>
      <c r="AJ25" s="303"/>
      <c r="AK25" s="1449" t="str">
        <f t="shared" si="2"/>
        <v/>
      </c>
      <c r="AL25" s="304"/>
      <c r="AM25" s="171"/>
      <c r="AN25" s="171"/>
      <c r="AO25" s="171"/>
      <c r="AP25" s="312"/>
      <c r="AU25" s="229"/>
    </row>
    <row r="26" spans="1:47" ht="20.100000000000001" customHeight="1">
      <c r="A26" s="302"/>
      <c r="B26" s="303"/>
      <c r="C26" s="11">
        <v>14</v>
      </c>
      <c r="D26" s="304"/>
      <c r="E26" s="171"/>
      <c r="F26" s="171"/>
      <c r="G26" s="100"/>
      <c r="H26" s="100"/>
      <c r="I26" s="100"/>
      <c r="J26" s="363"/>
      <c r="K26" s="191"/>
      <c r="L26" s="100"/>
      <c r="M26" s="100"/>
      <c r="N26" s="100"/>
      <c r="O26" s="191"/>
      <c r="P26" s="191"/>
      <c r="Q26" s="191"/>
      <c r="R26" s="1448" t="str">
        <f t="shared" si="0"/>
        <v/>
      </c>
      <c r="S26" s="302"/>
      <c r="T26" s="100"/>
      <c r="U26" s="1446">
        <f t="shared" si="1"/>
        <v>0</v>
      </c>
      <c r="V26" s="100"/>
      <c r="W26" s="303"/>
      <c r="X26" s="305"/>
      <c r="Y26" s="306"/>
      <c r="Z26" s="303"/>
      <c r="AA26" s="307"/>
      <c r="AB26" s="303"/>
      <c r="AC26" s="308"/>
      <c r="AD26" s="309"/>
      <c r="AE26" s="100"/>
      <c r="AF26" s="100"/>
      <c r="AG26" s="310"/>
      <c r="AH26" s="168"/>
      <c r="AI26" s="311"/>
      <c r="AJ26" s="303"/>
      <c r="AK26" s="1449" t="str">
        <f t="shared" si="2"/>
        <v/>
      </c>
      <c r="AL26" s="304"/>
      <c r="AM26" s="171"/>
      <c r="AN26" s="171"/>
      <c r="AO26" s="171"/>
      <c r="AP26" s="312"/>
      <c r="AU26" s="229"/>
    </row>
    <row r="27" spans="1:47" ht="20.100000000000001" customHeight="1">
      <c r="A27" s="302"/>
      <c r="B27" s="303"/>
      <c r="C27" s="11">
        <v>15</v>
      </c>
      <c r="D27" s="304"/>
      <c r="E27" s="171"/>
      <c r="F27" s="171"/>
      <c r="G27" s="100"/>
      <c r="H27" s="100"/>
      <c r="I27" s="100"/>
      <c r="J27" s="363"/>
      <c r="K27" s="191"/>
      <c r="L27" s="100"/>
      <c r="M27" s="100"/>
      <c r="N27" s="100"/>
      <c r="O27" s="191"/>
      <c r="P27" s="191"/>
      <c r="Q27" s="191"/>
      <c r="R27" s="1448" t="str">
        <f t="shared" si="0"/>
        <v/>
      </c>
      <c r="S27" s="302"/>
      <c r="T27" s="100"/>
      <c r="U27" s="1446">
        <f t="shared" si="1"/>
        <v>0</v>
      </c>
      <c r="V27" s="100"/>
      <c r="W27" s="303"/>
      <c r="X27" s="305"/>
      <c r="Y27" s="306"/>
      <c r="Z27" s="303"/>
      <c r="AA27" s="307"/>
      <c r="AB27" s="303"/>
      <c r="AC27" s="308"/>
      <c r="AD27" s="309"/>
      <c r="AE27" s="100"/>
      <c r="AF27" s="100"/>
      <c r="AG27" s="310"/>
      <c r="AH27" s="168"/>
      <c r="AI27" s="311"/>
      <c r="AJ27" s="303"/>
      <c r="AK27" s="1449" t="str">
        <f t="shared" si="2"/>
        <v/>
      </c>
      <c r="AL27" s="304"/>
      <c r="AM27" s="171"/>
      <c r="AN27" s="171"/>
      <c r="AO27" s="171"/>
      <c r="AP27" s="312"/>
      <c r="AU27" s="229"/>
    </row>
    <row r="28" spans="1:47" ht="20.100000000000001" customHeight="1">
      <c r="A28" s="302"/>
      <c r="B28" s="303"/>
      <c r="C28" s="11">
        <v>16</v>
      </c>
      <c r="D28" s="304"/>
      <c r="E28" s="171"/>
      <c r="F28" s="171"/>
      <c r="G28" s="100"/>
      <c r="H28" s="100"/>
      <c r="I28" s="100"/>
      <c r="J28" s="363"/>
      <c r="K28" s="191"/>
      <c r="L28" s="100"/>
      <c r="M28" s="100"/>
      <c r="N28" s="100"/>
      <c r="O28" s="191"/>
      <c r="P28" s="191"/>
      <c r="Q28" s="191"/>
      <c r="R28" s="1448" t="str">
        <f t="shared" si="0"/>
        <v/>
      </c>
      <c r="S28" s="302"/>
      <c r="T28" s="100"/>
      <c r="U28" s="1446">
        <f t="shared" si="1"/>
        <v>0</v>
      </c>
      <c r="V28" s="100"/>
      <c r="W28" s="303"/>
      <c r="X28" s="305"/>
      <c r="Y28" s="306"/>
      <c r="Z28" s="303"/>
      <c r="AA28" s="307"/>
      <c r="AB28" s="303"/>
      <c r="AC28" s="308"/>
      <c r="AD28" s="309"/>
      <c r="AE28" s="100"/>
      <c r="AF28" s="100"/>
      <c r="AG28" s="310"/>
      <c r="AH28" s="168"/>
      <c r="AI28" s="311"/>
      <c r="AJ28" s="303"/>
      <c r="AK28" s="1449" t="str">
        <f t="shared" si="2"/>
        <v/>
      </c>
      <c r="AL28" s="304"/>
      <c r="AM28" s="171"/>
      <c r="AN28" s="171"/>
      <c r="AO28" s="171"/>
      <c r="AP28" s="312"/>
      <c r="AU28" s="229"/>
    </row>
    <row r="29" spans="1:47" ht="20.100000000000001" customHeight="1">
      <c r="A29" s="302"/>
      <c r="B29" s="303"/>
      <c r="C29" s="11">
        <v>17</v>
      </c>
      <c r="D29" s="304"/>
      <c r="E29" s="171"/>
      <c r="F29" s="171"/>
      <c r="G29" s="100"/>
      <c r="H29" s="100"/>
      <c r="I29" s="100"/>
      <c r="J29" s="363"/>
      <c r="K29" s="191"/>
      <c r="L29" s="100"/>
      <c r="M29" s="100"/>
      <c r="N29" s="100"/>
      <c r="O29" s="191"/>
      <c r="P29" s="191"/>
      <c r="Q29" s="191"/>
      <c r="R29" s="1448" t="str">
        <f t="shared" si="0"/>
        <v/>
      </c>
      <c r="S29" s="302"/>
      <c r="T29" s="100"/>
      <c r="U29" s="1446">
        <f t="shared" si="1"/>
        <v>0</v>
      </c>
      <c r="V29" s="100"/>
      <c r="W29" s="303"/>
      <c r="X29" s="305"/>
      <c r="Y29" s="306"/>
      <c r="Z29" s="303"/>
      <c r="AA29" s="307"/>
      <c r="AB29" s="303"/>
      <c r="AC29" s="308"/>
      <c r="AD29" s="309"/>
      <c r="AE29" s="100"/>
      <c r="AF29" s="100"/>
      <c r="AG29" s="310"/>
      <c r="AH29" s="168"/>
      <c r="AI29" s="311"/>
      <c r="AJ29" s="303"/>
      <c r="AK29" s="1449" t="str">
        <f t="shared" si="2"/>
        <v/>
      </c>
      <c r="AL29" s="304"/>
      <c r="AM29" s="171"/>
      <c r="AN29" s="171"/>
      <c r="AO29" s="171"/>
      <c r="AP29" s="312"/>
      <c r="AU29" s="229"/>
    </row>
    <row r="30" spans="1:47" ht="20.100000000000001" customHeight="1">
      <c r="A30" s="302"/>
      <c r="B30" s="303"/>
      <c r="C30" s="11">
        <v>18</v>
      </c>
      <c r="D30" s="304"/>
      <c r="E30" s="171"/>
      <c r="F30" s="171"/>
      <c r="G30" s="100"/>
      <c r="H30" s="100"/>
      <c r="I30" s="100"/>
      <c r="J30" s="363"/>
      <c r="K30" s="191"/>
      <c r="L30" s="100"/>
      <c r="M30" s="100"/>
      <c r="N30" s="100"/>
      <c r="O30" s="191"/>
      <c r="P30" s="191"/>
      <c r="Q30" s="191"/>
      <c r="R30" s="1448" t="str">
        <f t="shared" si="0"/>
        <v/>
      </c>
      <c r="S30" s="302"/>
      <c r="T30" s="100"/>
      <c r="U30" s="1446">
        <f t="shared" si="1"/>
        <v>0</v>
      </c>
      <c r="V30" s="100"/>
      <c r="W30" s="303"/>
      <c r="X30" s="305"/>
      <c r="Y30" s="306"/>
      <c r="Z30" s="303"/>
      <c r="AA30" s="307"/>
      <c r="AB30" s="303"/>
      <c r="AC30" s="308"/>
      <c r="AD30" s="309"/>
      <c r="AE30" s="100"/>
      <c r="AF30" s="100"/>
      <c r="AG30" s="310"/>
      <c r="AH30" s="168"/>
      <c r="AI30" s="311"/>
      <c r="AJ30" s="303"/>
      <c r="AK30" s="1449" t="str">
        <f t="shared" si="2"/>
        <v/>
      </c>
      <c r="AL30" s="304"/>
      <c r="AM30" s="171"/>
      <c r="AN30" s="171"/>
      <c r="AO30" s="171"/>
      <c r="AP30" s="312"/>
      <c r="AU30" s="229"/>
    </row>
    <row r="31" spans="1:47" ht="20.100000000000001" customHeight="1">
      <c r="A31" s="302"/>
      <c r="B31" s="303"/>
      <c r="C31" s="11">
        <v>19</v>
      </c>
      <c r="D31" s="304"/>
      <c r="E31" s="171"/>
      <c r="F31" s="171"/>
      <c r="G31" s="100"/>
      <c r="H31" s="100"/>
      <c r="I31" s="100"/>
      <c r="J31" s="363"/>
      <c r="K31" s="191"/>
      <c r="L31" s="100"/>
      <c r="M31" s="100"/>
      <c r="N31" s="100"/>
      <c r="O31" s="191"/>
      <c r="P31" s="191"/>
      <c r="Q31" s="191"/>
      <c r="R31" s="1448" t="str">
        <f t="shared" si="0"/>
        <v/>
      </c>
      <c r="S31" s="302"/>
      <c r="T31" s="100"/>
      <c r="U31" s="1446">
        <f t="shared" si="1"/>
        <v>0</v>
      </c>
      <c r="V31" s="100"/>
      <c r="W31" s="303"/>
      <c r="X31" s="305"/>
      <c r="Y31" s="306"/>
      <c r="Z31" s="303"/>
      <c r="AA31" s="307"/>
      <c r="AB31" s="303"/>
      <c r="AC31" s="308"/>
      <c r="AD31" s="309"/>
      <c r="AE31" s="100"/>
      <c r="AF31" s="100"/>
      <c r="AG31" s="310"/>
      <c r="AH31" s="168"/>
      <c r="AI31" s="311"/>
      <c r="AJ31" s="303"/>
      <c r="AK31" s="1449" t="str">
        <f t="shared" si="2"/>
        <v/>
      </c>
      <c r="AL31" s="304"/>
      <c r="AM31" s="171"/>
      <c r="AN31" s="171"/>
      <c r="AO31" s="171"/>
      <c r="AP31" s="312"/>
      <c r="AU31" s="229"/>
    </row>
    <row r="32" spans="1:47" ht="20.100000000000001" customHeight="1">
      <c r="A32" s="302"/>
      <c r="B32" s="303"/>
      <c r="C32" s="11">
        <v>20</v>
      </c>
      <c r="D32" s="304"/>
      <c r="E32" s="171"/>
      <c r="F32" s="171"/>
      <c r="G32" s="100"/>
      <c r="H32" s="100"/>
      <c r="I32" s="100"/>
      <c r="J32" s="363"/>
      <c r="K32" s="191"/>
      <c r="L32" s="100"/>
      <c r="M32" s="100"/>
      <c r="N32" s="100"/>
      <c r="O32" s="191"/>
      <c r="P32" s="191"/>
      <c r="Q32" s="191"/>
      <c r="R32" s="1448" t="str">
        <f t="shared" si="0"/>
        <v/>
      </c>
      <c r="S32" s="302"/>
      <c r="T32" s="100"/>
      <c r="U32" s="1446">
        <f t="shared" si="1"/>
        <v>0</v>
      </c>
      <c r="V32" s="100"/>
      <c r="W32" s="303"/>
      <c r="X32" s="305"/>
      <c r="Y32" s="306"/>
      <c r="Z32" s="303"/>
      <c r="AA32" s="307"/>
      <c r="AB32" s="303"/>
      <c r="AC32" s="308"/>
      <c r="AD32" s="309"/>
      <c r="AE32" s="100"/>
      <c r="AF32" s="100"/>
      <c r="AG32" s="310"/>
      <c r="AH32" s="168"/>
      <c r="AI32" s="311"/>
      <c r="AJ32" s="303"/>
      <c r="AK32" s="1449" t="str">
        <f t="shared" si="2"/>
        <v/>
      </c>
      <c r="AL32" s="304"/>
      <c r="AM32" s="171"/>
      <c r="AN32" s="171"/>
      <c r="AO32" s="171"/>
      <c r="AP32" s="312"/>
      <c r="AU32" s="229"/>
    </row>
    <row r="33" spans="1:47" ht="20.100000000000001" customHeight="1">
      <c r="A33" s="302"/>
      <c r="B33" s="303"/>
      <c r="C33" s="11">
        <v>21</v>
      </c>
      <c r="D33" s="304"/>
      <c r="E33" s="171"/>
      <c r="F33" s="171"/>
      <c r="G33" s="100"/>
      <c r="H33" s="100"/>
      <c r="I33" s="100"/>
      <c r="J33" s="363"/>
      <c r="K33" s="191"/>
      <c r="L33" s="100"/>
      <c r="M33" s="100"/>
      <c r="N33" s="100"/>
      <c r="O33" s="191"/>
      <c r="P33" s="191"/>
      <c r="Q33" s="191"/>
      <c r="R33" s="1448" t="str">
        <f t="shared" si="0"/>
        <v/>
      </c>
      <c r="S33" s="302"/>
      <c r="T33" s="100"/>
      <c r="U33" s="1446">
        <f t="shared" si="1"/>
        <v>0</v>
      </c>
      <c r="V33" s="100"/>
      <c r="W33" s="303"/>
      <c r="X33" s="305"/>
      <c r="Y33" s="306"/>
      <c r="Z33" s="303"/>
      <c r="AA33" s="307"/>
      <c r="AB33" s="303"/>
      <c r="AC33" s="308"/>
      <c r="AD33" s="309"/>
      <c r="AE33" s="100"/>
      <c r="AF33" s="100"/>
      <c r="AG33" s="310"/>
      <c r="AH33" s="168"/>
      <c r="AI33" s="311"/>
      <c r="AJ33" s="303"/>
      <c r="AK33" s="1449" t="str">
        <f t="shared" si="2"/>
        <v/>
      </c>
      <c r="AL33" s="304"/>
      <c r="AM33" s="171"/>
      <c r="AN33" s="171"/>
      <c r="AO33" s="171"/>
      <c r="AP33" s="312"/>
      <c r="AU33" s="229"/>
    </row>
    <row r="34" spans="1:47" ht="20.100000000000001" customHeight="1">
      <c r="A34" s="302"/>
      <c r="B34" s="303"/>
      <c r="C34" s="11">
        <v>22</v>
      </c>
      <c r="D34" s="304"/>
      <c r="E34" s="171"/>
      <c r="F34" s="171"/>
      <c r="G34" s="100"/>
      <c r="H34" s="100"/>
      <c r="I34" s="100"/>
      <c r="J34" s="363"/>
      <c r="K34" s="191"/>
      <c r="L34" s="100"/>
      <c r="M34" s="100"/>
      <c r="N34" s="100"/>
      <c r="O34" s="191"/>
      <c r="P34" s="191"/>
      <c r="Q34" s="191"/>
      <c r="R34" s="1448" t="str">
        <f t="shared" si="0"/>
        <v/>
      </c>
      <c r="S34" s="302"/>
      <c r="T34" s="100"/>
      <c r="U34" s="1446">
        <f t="shared" si="1"/>
        <v>0</v>
      </c>
      <c r="V34" s="100"/>
      <c r="W34" s="303"/>
      <c r="X34" s="305"/>
      <c r="Y34" s="306"/>
      <c r="Z34" s="303"/>
      <c r="AA34" s="307"/>
      <c r="AB34" s="303"/>
      <c r="AC34" s="308"/>
      <c r="AD34" s="309"/>
      <c r="AE34" s="100"/>
      <c r="AF34" s="100"/>
      <c r="AG34" s="310"/>
      <c r="AH34" s="168"/>
      <c r="AI34" s="311"/>
      <c r="AJ34" s="303"/>
      <c r="AK34" s="1449" t="str">
        <f t="shared" si="2"/>
        <v/>
      </c>
      <c r="AL34" s="304"/>
      <c r="AM34" s="171"/>
      <c r="AN34" s="171"/>
      <c r="AO34" s="171"/>
      <c r="AP34" s="312"/>
      <c r="AU34" s="229"/>
    </row>
    <row r="35" spans="1:47" ht="20.100000000000001" customHeight="1">
      <c r="A35" s="302"/>
      <c r="B35" s="303"/>
      <c r="C35" s="11">
        <v>23</v>
      </c>
      <c r="D35" s="304"/>
      <c r="E35" s="171"/>
      <c r="F35" s="171"/>
      <c r="G35" s="100"/>
      <c r="H35" s="100"/>
      <c r="I35" s="100"/>
      <c r="J35" s="363"/>
      <c r="K35" s="191"/>
      <c r="L35" s="100"/>
      <c r="M35" s="100"/>
      <c r="N35" s="100"/>
      <c r="O35" s="191"/>
      <c r="P35" s="191"/>
      <c r="Q35" s="191"/>
      <c r="R35" s="1448" t="str">
        <f t="shared" si="0"/>
        <v/>
      </c>
      <c r="S35" s="302"/>
      <c r="T35" s="100"/>
      <c r="U35" s="1446">
        <f t="shared" si="1"/>
        <v>0</v>
      </c>
      <c r="V35" s="100"/>
      <c r="W35" s="303"/>
      <c r="X35" s="305"/>
      <c r="Y35" s="306"/>
      <c r="Z35" s="303"/>
      <c r="AA35" s="307"/>
      <c r="AB35" s="303"/>
      <c r="AC35" s="308"/>
      <c r="AD35" s="309"/>
      <c r="AE35" s="100"/>
      <c r="AF35" s="100"/>
      <c r="AG35" s="310"/>
      <c r="AH35" s="168"/>
      <c r="AI35" s="311"/>
      <c r="AJ35" s="303"/>
      <c r="AK35" s="1449" t="str">
        <f t="shared" si="2"/>
        <v/>
      </c>
      <c r="AL35" s="304"/>
      <c r="AM35" s="171"/>
      <c r="AN35" s="171"/>
      <c r="AO35" s="171"/>
      <c r="AP35" s="312"/>
      <c r="AU35" s="229"/>
    </row>
    <row r="36" spans="1:47" ht="20.100000000000001" customHeight="1">
      <c r="A36" s="302"/>
      <c r="B36" s="303"/>
      <c r="C36" s="11">
        <v>24</v>
      </c>
      <c r="D36" s="304"/>
      <c r="E36" s="171"/>
      <c r="F36" s="171"/>
      <c r="G36" s="100"/>
      <c r="H36" s="100"/>
      <c r="I36" s="100"/>
      <c r="J36" s="363"/>
      <c r="K36" s="191"/>
      <c r="L36" s="100"/>
      <c r="M36" s="100"/>
      <c r="N36" s="100"/>
      <c r="O36" s="191"/>
      <c r="P36" s="191"/>
      <c r="Q36" s="191"/>
      <c r="R36" s="1448" t="str">
        <f t="shared" si="0"/>
        <v/>
      </c>
      <c r="S36" s="302"/>
      <c r="T36" s="100"/>
      <c r="U36" s="1446">
        <f t="shared" si="1"/>
        <v>0</v>
      </c>
      <c r="V36" s="100"/>
      <c r="W36" s="303"/>
      <c r="X36" s="305"/>
      <c r="Y36" s="306"/>
      <c r="Z36" s="303"/>
      <c r="AA36" s="307"/>
      <c r="AB36" s="303"/>
      <c r="AC36" s="308"/>
      <c r="AD36" s="309"/>
      <c r="AE36" s="100"/>
      <c r="AF36" s="100"/>
      <c r="AG36" s="310"/>
      <c r="AH36" s="168"/>
      <c r="AI36" s="311"/>
      <c r="AJ36" s="303"/>
      <c r="AK36" s="1449" t="str">
        <f t="shared" si="2"/>
        <v/>
      </c>
      <c r="AL36" s="304"/>
      <c r="AM36" s="171"/>
      <c r="AN36" s="171"/>
      <c r="AO36" s="171"/>
      <c r="AP36" s="312"/>
      <c r="AU36" s="229"/>
    </row>
    <row r="37" spans="1:47" ht="20.100000000000001" customHeight="1">
      <c r="A37" s="302"/>
      <c r="B37" s="303"/>
      <c r="C37" s="11">
        <v>25</v>
      </c>
      <c r="D37" s="304"/>
      <c r="E37" s="171"/>
      <c r="F37" s="171"/>
      <c r="G37" s="100"/>
      <c r="H37" s="100"/>
      <c r="I37" s="100"/>
      <c r="J37" s="363"/>
      <c r="K37" s="191"/>
      <c r="L37" s="100"/>
      <c r="M37" s="100"/>
      <c r="N37" s="100"/>
      <c r="O37" s="191"/>
      <c r="P37" s="191"/>
      <c r="Q37" s="191"/>
      <c r="R37" s="1448" t="str">
        <f t="shared" si="0"/>
        <v/>
      </c>
      <c r="S37" s="302"/>
      <c r="T37" s="100"/>
      <c r="U37" s="1446">
        <f t="shared" si="1"/>
        <v>0</v>
      </c>
      <c r="V37" s="100"/>
      <c r="W37" s="303"/>
      <c r="X37" s="305"/>
      <c r="Y37" s="306"/>
      <c r="Z37" s="303"/>
      <c r="AA37" s="307"/>
      <c r="AB37" s="303"/>
      <c r="AC37" s="308"/>
      <c r="AD37" s="309"/>
      <c r="AE37" s="100"/>
      <c r="AF37" s="100"/>
      <c r="AG37" s="310"/>
      <c r="AH37" s="168"/>
      <c r="AI37" s="311"/>
      <c r="AJ37" s="303"/>
      <c r="AK37" s="1449" t="str">
        <f t="shared" si="2"/>
        <v/>
      </c>
      <c r="AL37" s="304"/>
      <c r="AM37" s="171"/>
      <c r="AN37" s="171"/>
      <c r="AO37" s="171"/>
      <c r="AP37" s="312"/>
      <c r="AU37" s="229"/>
    </row>
    <row r="38" spans="1:47" ht="20.100000000000001" customHeight="1">
      <c r="A38" s="302"/>
      <c r="B38" s="303"/>
      <c r="C38" s="11">
        <v>26</v>
      </c>
      <c r="D38" s="304"/>
      <c r="E38" s="171"/>
      <c r="F38" s="171"/>
      <c r="G38" s="100"/>
      <c r="H38" s="100"/>
      <c r="I38" s="100"/>
      <c r="J38" s="363"/>
      <c r="K38" s="191"/>
      <c r="L38" s="100"/>
      <c r="M38" s="100"/>
      <c r="N38" s="100"/>
      <c r="O38" s="191"/>
      <c r="P38" s="191"/>
      <c r="Q38" s="191"/>
      <c r="R38" s="1448" t="str">
        <f t="shared" si="0"/>
        <v/>
      </c>
      <c r="S38" s="302"/>
      <c r="T38" s="100"/>
      <c r="U38" s="1446">
        <f t="shared" si="1"/>
        <v>0</v>
      </c>
      <c r="V38" s="100"/>
      <c r="W38" s="303"/>
      <c r="X38" s="305"/>
      <c r="Y38" s="306"/>
      <c r="Z38" s="303"/>
      <c r="AA38" s="307"/>
      <c r="AB38" s="303"/>
      <c r="AC38" s="308"/>
      <c r="AD38" s="309"/>
      <c r="AE38" s="100"/>
      <c r="AF38" s="100"/>
      <c r="AG38" s="310"/>
      <c r="AH38" s="168"/>
      <c r="AI38" s="311"/>
      <c r="AJ38" s="303"/>
      <c r="AK38" s="1449" t="str">
        <f t="shared" si="2"/>
        <v/>
      </c>
      <c r="AL38" s="304"/>
      <c r="AM38" s="171"/>
      <c r="AN38" s="171"/>
      <c r="AO38" s="171"/>
      <c r="AP38" s="312"/>
      <c r="AU38" s="229"/>
    </row>
    <row r="39" spans="1:47" ht="20.100000000000001" customHeight="1">
      <c r="A39" s="302"/>
      <c r="B39" s="303"/>
      <c r="C39" s="11">
        <v>27</v>
      </c>
      <c r="D39" s="304"/>
      <c r="E39" s="171"/>
      <c r="F39" s="171"/>
      <c r="G39" s="100"/>
      <c r="H39" s="100"/>
      <c r="I39" s="100"/>
      <c r="J39" s="363"/>
      <c r="K39" s="191"/>
      <c r="L39" s="100"/>
      <c r="M39" s="100"/>
      <c r="N39" s="100"/>
      <c r="O39" s="191"/>
      <c r="P39" s="191"/>
      <c r="Q39" s="191"/>
      <c r="R39" s="1448" t="str">
        <f t="shared" si="0"/>
        <v/>
      </c>
      <c r="S39" s="302"/>
      <c r="T39" s="100"/>
      <c r="U39" s="1446">
        <f t="shared" si="1"/>
        <v>0</v>
      </c>
      <c r="V39" s="100"/>
      <c r="W39" s="303"/>
      <c r="X39" s="305"/>
      <c r="Y39" s="306"/>
      <c r="Z39" s="303"/>
      <c r="AA39" s="307"/>
      <c r="AB39" s="303"/>
      <c r="AC39" s="308"/>
      <c r="AD39" s="309"/>
      <c r="AE39" s="100"/>
      <c r="AF39" s="100"/>
      <c r="AG39" s="310"/>
      <c r="AH39" s="168"/>
      <c r="AI39" s="311"/>
      <c r="AJ39" s="303"/>
      <c r="AK39" s="1449" t="str">
        <f t="shared" si="2"/>
        <v/>
      </c>
      <c r="AL39" s="304"/>
      <c r="AM39" s="171"/>
      <c r="AN39" s="171"/>
      <c r="AO39" s="171"/>
      <c r="AP39" s="312"/>
      <c r="AU39" s="229"/>
    </row>
    <row r="40" spans="1:47" ht="20.100000000000001" customHeight="1">
      <c r="A40" s="302"/>
      <c r="B40" s="303"/>
      <c r="C40" s="11">
        <v>28</v>
      </c>
      <c r="D40" s="304"/>
      <c r="E40" s="171"/>
      <c r="F40" s="171"/>
      <c r="G40" s="100"/>
      <c r="H40" s="100"/>
      <c r="I40" s="100"/>
      <c r="J40" s="363"/>
      <c r="K40" s="191"/>
      <c r="L40" s="100"/>
      <c r="M40" s="100"/>
      <c r="N40" s="100"/>
      <c r="O40" s="191"/>
      <c r="P40" s="191"/>
      <c r="Q40" s="191"/>
      <c r="R40" s="1448" t="str">
        <f t="shared" si="0"/>
        <v/>
      </c>
      <c r="S40" s="302"/>
      <c r="T40" s="100"/>
      <c r="U40" s="1446">
        <f t="shared" si="1"/>
        <v>0</v>
      </c>
      <c r="V40" s="100"/>
      <c r="W40" s="303"/>
      <c r="X40" s="305"/>
      <c r="Y40" s="306"/>
      <c r="Z40" s="303"/>
      <c r="AA40" s="307"/>
      <c r="AB40" s="303"/>
      <c r="AC40" s="308"/>
      <c r="AD40" s="309"/>
      <c r="AE40" s="100"/>
      <c r="AF40" s="100"/>
      <c r="AG40" s="310"/>
      <c r="AH40" s="168"/>
      <c r="AI40" s="311"/>
      <c r="AJ40" s="303"/>
      <c r="AK40" s="1449" t="str">
        <f t="shared" si="2"/>
        <v/>
      </c>
      <c r="AL40" s="304"/>
      <c r="AM40" s="171"/>
      <c r="AN40" s="171"/>
      <c r="AO40" s="171"/>
      <c r="AP40" s="312"/>
      <c r="AU40" s="229"/>
    </row>
    <row r="41" spans="1:47" ht="20.100000000000001" customHeight="1">
      <c r="A41" s="302"/>
      <c r="B41" s="303"/>
      <c r="C41" s="11">
        <v>29</v>
      </c>
      <c r="D41" s="304"/>
      <c r="E41" s="171"/>
      <c r="F41" s="171"/>
      <c r="G41" s="100"/>
      <c r="H41" s="100"/>
      <c r="I41" s="100"/>
      <c r="J41" s="363"/>
      <c r="K41" s="191"/>
      <c r="L41" s="100"/>
      <c r="M41" s="100"/>
      <c r="N41" s="100"/>
      <c r="O41" s="191"/>
      <c r="P41" s="191"/>
      <c r="Q41" s="191"/>
      <c r="R41" s="1448" t="str">
        <f t="shared" si="0"/>
        <v/>
      </c>
      <c r="S41" s="302"/>
      <c r="T41" s="100"/>
      <c r="U41" s="1446">
        <f t="shared" si="1"/>
        <v>0</v>
      </c>
      <c r="V41" s="100"/>
      <c r="W41" s="303"/>
      <c r="X41" s="305"/>
      <c r="Y41" s="306"/>
      <c r="Z41" s="303"/>
      <c r="AA41" s="307"/>
      <c r="AB41" s="303"/>
      <c r="AC41" s="308"/>
      <c r="AD41" s="309"/>
      <c r="AE41" s="100"/>
      <c r="AF41" s="100"/>
      <c r="AG41" s="310"/>
      <c r="AH41" s="168"/>
      <c r="AI41" s="311"/>
      <c r="AJ41" s="303"/>
      <c r="AK41" s="1449" t="str">
        <f t="shared" si="2"/>
        <v/>
      </c>
      <c r="AL41" s="304"/>
      <c r="AM41" s="171"/>
      <c r="AN41" s="171"/>
      <c r="AO41" s="171"/>
      <c r="AP41" s="312"/>
      <c r="AU41" s="229"/>
    </row>
    <row r="42" spans="1:47" ht="20.100000000000001" customHeight="1">
      <c r="A42" s="302"/>
      <c r="B42" s="303"/>
      <c r="C42" s="11">
        <v>30</v>
      </c>
      <c r="D42" s="304"/>
      <c r="E42" s="171"/>
      <c r="F42" s="171"/>
      <c r="G42" s="100"/>
      <c r="H42" s="100"/>
      <c r="I42" s="100"/>
      <c r="J42" s="363"/>
      <c r="K42" s="191"/>
      <c r="L42" s="100"/>
      <c r="M42" s="100"/>
      <c r="N42" s="100"/>
      <c r="O42" s="191"/>
      <c r="P42" s="191"/>
      <c r="Q42" s="191"/>
      <c r="R42" s="1448" t="str">
        <f t="shared" si="0"/>
        <v/>
      </c>
      <c r="S42" s="302"/>
      <c r="T42" s="100"/>
      <c r="U42" s="1446">
        <f t="shared" si="1"/>
        <v>0</v>
      </c>
      <c r="V42" s="100"/>
      <c r="W42" s="303"/>
      <c r="X42" s="305"/>
      <c r="Y42" s="306"/>
      <c r="Z42" s="303"/>
      <c r="AA42" s="307"/>
      <c r="AB42" s="303"/>
      <c r="AC42" s="308"/>
      <c r="AD42" s="309"/>
      <c r="AE42" s="100"/>
      <c r="AF42" s="100"/>
      <c r="AG42" s="310"/>
      <c r="AH42" s="168"/>
      <c r="AI42" s="311"/>
      <c r="AJ42" s="303"/>
      <c r="AK42" s="1449" t="str">
        <f t="shared" si="2"/>
        <v/>
      </c>
      <c r="AL42" s="304"/>
      <c r="AM42" s="171"/>
      <c r="AN42" s="171"/>
      <c r="AO42" s="171"/>
      <c r="AP42" s="312"/>
      <c r="AU42" s="229"/>
    </row>
    <row r="43" spans="1:47" ht="20.100000000000001" customHeight="1">
      <c r="A43" s="302"/>
      <c r="B43" s="303"/>
      <c r="C43" s="11">
        <v>31</v>
      </c>
      <c r="D43" s="304"/>
      <c r="E43" s="171"/>
      <c r="F43" s="171"/>
      <c r="G43" s="100"/>
      <c r="H43" s="100"/>
      <c r="I43" s="100"/>
      <c r="J43" s="363"/>
      <c r="K43" s="191"/>
      <c r="L43" s="100"/>
      <c r="M43" s="100"/>
      <c r="N43" s="100"/>
      <c r="O43" s="191"/>
      <c r="P43" s="191"/>
      <c r="Q43" s="191"/>
      <c r="R43" s="1448" t="str">
        <f t="shared" si="0"/>
        <v/>
      </c>
      <c r="S43" s="302"/>
      <c r="T43" s="100"/>
      <c r="U43" s="1446">
        <f t="shared" si="1"/>
        <v>0</v>
      </c>
      <c r="V43" s="100"/>
      <c r="W43" s="303"/>
      <c r="X43" s="305"/>
      <c r="Y43" s="306"/>
      <c r="Z43" s="303"/>
      <c r="AA43" s="307"/>
      <c r="AB43" s="303"/>
      <c r="AC43" s="308"/>
      <c r="AD43" s="309"/>
      <c r="AE43" s="100"/>
      <c r="AF43" s="100"/>
      <c r="AG43" s="310"/>
      <c r="AH43" s="168"/>
      <c r="AI43" s="311"/>
      <c r="AJ43" s="303"/>
      <c r="AK43" s="1449" t="str">
        <f t="shared" si="2"/>
        <v/>
      </c>
      <c r="AL43" s="304"/>
      <c r="AM43" s="171"/>
      <c r="AN43" s="171"/>
      <c r="AO43" s="171"/>
      <c r="AP43" s="312"/>
      <c r="AU43" s="229"/>
    </row>
    <row r="44" spans="1:47" ht="20.100000000000001" customHeight="1">
      <c r="A44" s="302"/>
      <c r="B44" s="303"/>
      <c r="C44" s="11">
        <v>32</v>
      </c>
      <c r="D44" s="304"/>
      <c r="E44" s="171"/>
      <c r="F44" s="171"/>
      <c r="G44" s="100"/>
      <c r="H44" s="100"/>
      <c r="I44" s="100"/>
      <c r="J44" s="363"/>
      <c r="K44" s="191"/>
      <c r="L44" s="100"/>
      <c r="M44" s="100"/>
      <c r="N44" s="100"/>
      <c r="O44" s="191"/>
      <c r="P44" s="191"/>
      <c r="Q44" s="191"/>
      <c r="R44" s="1448" t="str">
        <f t="shared" si="0"/>
        <v/>
      </c>
      <c r="S44" s="302"/>
      <c r="T44" s="100"/>
      <c r="U44" s="1446">
        <f t="shared" si="1"/>
        <v>0</v>
      </c>
      <c r="V44" s="100"/>
      <c r="W44" s="303"/>
      <c r="X44" s="305"/>
      <c r="Y44" s="306"/>
      <c r="Z44" s="303"/>
      <c r="AA44" s="307"/>
      <c r="AB44" s="303"/>
      <c r="AC44" s="308"/>
      <c r="AD44" s="309"/>
      <c r="AE44" s="100"/>
      <c r="AF44" s="100"/>
      <c r="AG44" s="310"/>
      <c r="AH44" s="168"/>
      <c r="AI44" s="311"/>
      <c r="AJ44" s="303"/>
      <c r="AK44" s="1449" t="str">
        <f t="shared" si="2"/>
        <v/>
      </c>
      <c r="AL44" s="304"/>
      <c r="AM44" s="171"/>
      <c r="AN44" s="171"/>
      <c r="AO44" s="171"/>
      <c r="AP44" s="312"/>
      <c r="AU44" s="229"/>
    </row>
    <row r="45" spans="1:47" ht="20.100000000000001" customHeight="1">
      <c r="A45" s="302"/>
      <c r="B45" s="303"/>
      <c r="C45" s="11">
        <v>33</v>
      </c>
      <c r="D45" s="304"/>
      <c r="E45" s="171"/>
      <c r="F45" s="171"/>
      <c r="G45" s="100"/>
      <c r="H45" s="100"/>
      <c r="I45" s="100"/>
      <c r="J45" s="363"/>
      <c r="K45" s="191"/>
      <c r="L45" s="100"/>
      <c r="M45" s="100"/>
      <c r="N45" s="100"/>
      <c r="O45" s="191"/>
      <c r="P45" s="191"/>
      <c r="Q45" s="191"/>
      <c r="R45" s="1448" t="str">
        <f t="shared" ref="R45:R76" si="3">IF(OR(RIGHT(M45,3)="Emb",RIGHT(N45,3)="Emb"),CONCATENATE(S45," Emballages ",Q45),IF(ISBLANK(N45),"",CONCATENATE(INDEX($H$125:$H$218,MATCH(N45,$G$125:$G$218,0))," ",IF(O45="","",CONCATENATE(TEXT(O45,"0")," Emp")))))</f>
        <v/>
      </c>
      <c r="S45" s="302"/>
      <c r="T45" s="100"/>
      <c r="U45" s="1446">
        <f t="shared" ref="U45:U76" si="4">S45*T45</f>
        <v>0</v>
      </c>
      <c r="V45" s="100"/>
      <c r="W45" s="303"/>
      <c r="X45" s="305"/>
      <c r="Y45" s="306"/>
      <c r="Z45" s="303"/>
      <c r="AA45" s="307"/>
      <c r="AB45" s="303"/>
      <c r="AC45" s="308"/>
      <c r="AD45" s="309"/>
      <c r="AE45" s="100"/>
      <c r="AF45" s="100"/>
      <c r="AG45" s="310"/>
      <c r="AH45" s="168"/>
      <c r="AI45" s="311"/>
      <c r="AJ45" s="303"/>
      <c r="AK45" s="1449" t="str">
        <f t="shared" ref="AK45:AK76" si="5">IF(ISBLANK(AJ45),"",INDEX($M$125:$M$353,MATCH(AJ45,$L$125:$L$353,0)))</f>
        <v/>
      </c>
      <c r="AL45" s="304"/>
      <c r="AM45" s="171"/>
      <c r="AN45" s="171"/>
      <c r="AO45" s="171"/>
      <c r="AP45" s="312"/>
      <c r="AU45" s="229"/>
    </row>
    <row r="46" spans="1:47" ht="20.100000000000001" customHeight="1">
      <c r="A46" s="302"/>
      <c r="B46" s="303"/>
      <c r="C46" s="11">
        <v>34</v>
      </c>
      <c r="D46" s="304"/>
      <c r="E46" s="171"/>
      <c r="F46" s="171"/>
      <c r="G46" s="100"/>
      <c r="H46" s="100"/>
      <c r="I46" s="100"/>
      <c r="J46" s="363"/>
      <c r="K46" s="191"/>
      <c r="L46" s="100"/>
      <c r="M46" s="100"/>
      <c r="N46" s="100"/>
      <c r="O46" s="191"/>
      <c r="P46" s="191"/>
      <c r="Q46" s="191"/>
      <c r="R46" s="1448" t="str">
        <f t="shared" si="3"/>
        <v/>
      </c>
      <c r="S46" s="302"/>
      <c r="T46" s="100"/>
      <c r="U46" s="1446">
        <f t="shared" si="4"/>
        <v>0</v>
      </c>
      <c r="V46" s="100"/>
      <c r="W46" s="303"/>
      <c r="X46" s="305"/>
      <c r="Y46" s="306"/>
      <c r="Z46" s="303"/>
      <c r="AA46" s="307"/>
      <c r="AB46" s="303"/>
      <c r="AC46" s="308"/>
      <c r="AD46" s="309"/>
      <c r="AE46" s="100"/>
      <c r="AF46" s="100"/>
      <c r="AG46" s="310"/>
      <c r="AH46" s="168"/>
      <c r="AI46" s="311"/>
      <c r="AJ46" s="303"/>
      <c r="AK46" s="1449" t="str">
        <f t="shared" si="5"/>
        <v/>
      </c>
      <c r="AL46" s="304"/>
      <c r="AM46" s="171"/>
      <c r="AN46" s="171"/>
      <c r="AO46" s="171"/>
      <c r="AP46" s="312"/>
      <c r="AU46" s="229"/>
    </row>
    <row r="47" spans="1:47" ht="20.100000000000001" customHeight="1">
      <c r="A47" s="302"/>
      <c r="B47" s="303"/>
      <c r="C47" s="11">
        <v>35</v>
      </c>
      <c r="D47" s="304"/>
      <c r="E47" s="171"/>
      <c r="F47" s="171"/>
      <c r="G47" s="100"/>
      <c r="H47" s="100"/>
      <c r="I47" s="100"/>
      <c r="J47" s="363"/>
      <c r="K47" s="191"/>
      <c r="L47" s="100"/>
      <c r="M47" s="100"/>
      <c r="N47" s="100"/>
      <c r="O47" s="191"/>
      <c r="P47" s="191"/>
      <c r="Q47" s="191"/>
      <c r="R47" s="1448" t="str">
        <f t="shared" si="3"/>
        <v/>
      </c>
      <c r="S47" s="302"/>
      <c r="T47" s="100"/>
      <c r="U47" s="1446">
        <f t="shared" si="4"/>
        <v>0</v>
      </c>
      <c r="V47" s="100"/>
      <c r="W47" s="303"/>
      <c r="X47" s="305"/>
      <c r="Y47" s="306"/>
      <c r="Z47" s="303"/>
      <c r="AA47" s="307"/>
      <c r="AB47" s="303"/>
      <c r="AC47" s="308"/>
      <c r="AD47" s="309"/>
      <c r="AE47" s="100"/>
      <c r="AF47" s="100"/>
      <c r="AG47" s="310"/>
      <c r="AH47" s="168"/>
      <c r="AI47" s="311"/>
      <c r="AJ47" s="303"/>
      <c r="AK47" s="1449" t="str">
        <f t="shared" si="5"/>
        <v/>
      </c>
      <c r="AL47" s="304"/>
      <c r="AM47" s="171"/>
      <c r="AN47" s="171"/>
      <c r="AO47" s="171"/>
      <c r="AP47" s="312"/>
      <c r="AU47" s="229"/>
    </row>
    <row r="48" spans="1:47" ht="20.100000000000001" customHeight="1">
      <c r="A48" s="302"/>
      <c r="B48" s="303"/>
      <c r="C48" s="11">
        <v>36</v>
      </c>
      <c r="D48" s="304"/>
      <c r="E48" s="171"/>
      <c r="F48" s="171"/>
      <c r="G48" s="100"/>
      <c r="H48" s="100"/>
      <c r="I48" s="100"/>
      <c r="J48" s="363"/>
      <c r="K48" s="191"/>
      <c r="L48" s="100"/>
      <c r="M48" s="100"/>
      <c r="N48" s="100"/>
      <c r="O48" s="191"/>
      <c r="P48" s="191"/>
      <c r="Q48" s="191"/>
      <c r="R48" s="1448" t="str">
        <f t="shared" si="3"/>
        <v/>
      </c>
      <c r="S48" s="302"/>
      <c r="T48" s="100"/>
      <c r="U48" s="1446">
        <f t="shared" si="4"/>
        <v>0</v>
      </c>
      <c r="V48" s="100"/>
      <c r="W48" s="303"/>
      <c r="X48" s="305"/>
      <c r="Y48" s="306"/>
      <c r="Z48" s="303"/>
      <c r="AA48" s="307"/>
      <c r="AB48" s="303"/>
      <c r="AC48" s="308"/>
      <c r="AD48" s="309"/>
      <c r="AE48" s="100"/>
      <c r="AF48" s="100"/>
      <c r="AG48" s="310"/>
      <c r="AH48" s="168"/>
      <c r="AI48" s="311"/>
      <c r="AJ48" s="303"/>
      <c r="AK48" s="1449" t="str">
        <f t="shared" si="5"/>
        <v/>
      </c>
      <c r="AL48" s="304"/>
      <c r="AM48" s="171"/>
      <c r="AN48" s="171"/>
      <c r="AO48" s="171"/>
      <c r="AP48" s="312"/>
      <c r="AU48" s="229"/>
    </row>
    <row r="49" spans="1:47" ht="20.100000000000001" customHeight="1">
      <c r="A49" s="302"/>
      <c r="B49" s="303"/>
      <c r="C49" s="11">
        <v>37</v>
      </c>
      <c r="D49" s="304"/>
      <c r="E49" s="171"/>
      <c r="F49" s="171"/>
      <c r="G49" s="100"/>
      <c r="H49" s="100"/>
      <c r="I49" s="100"/>
      <c r="J49" s="363"/>
      <c r="K49" s="191"/>
      <c r="L49" s="100"/>
      <c r="M49" s="100"/>
      <c r="N49" s="100"/>
      <c r="O49" s="191"/>
      <c r="P49" s="191"/>
      <c r="Q49" s="191"/>
      <c r="R49" s="1448" t="str">
        <f t="shared" si="3"/>
        <v/>
      </c>
      <c r="S49" s="302"/>
      <c r="T49" s="100"/>
      <c r="U49" s="1446">
        <f t="shared" si="4"/>
        <v>0</v>
      </c>
      <c r="V49" s="100"/>
      <c r="W49" s="303"/>
      <c r="X49" s="305"/>
      <c r="Y49" s="306"/>
      <c r="Z49" s="303"/>
      <c r="AA49" s="307"/>
      <c r="AB49" s="303"/>
      <c r="AC49" s="308"/>
      <c r="AD49" s="309"/>
      <c r="AE49" s="100"/>
      <c r="AF49" s="100"/>
      <c r="AG49" s="310"/>
      <c r="AH49" s="168"/>
      <c r="AI49" s="311"/>
      <c r="AJ49" s="303"/>
      <c r="AK49" s="1449" t="str">
        <f t="shared" si="5"/>
        <v/>
      </c>
      <c r="AL49" s="304"/>
      <c r="AM49" s="171"/>
      <c r="AN49" s="171"/>
      <c r="AO49" s="171"/>
      <c r="AP49" s="312"/>
      <c r="AU49" s="229"/>
    </row>
    <row r="50" spans="1:47" ht="20.100000000000001" customHeight="1">
      <c r="A50" s="302"/>
      <c r="B50" s="303"/>
      <c r="C50" s="11">
        <v>38</v>
      </c>
      <c r="D50" s="304"/>
      <c r="E50" s="171"/>
      <c r="F50" s="171"/>
      <c r="G50" s="100"/>
      <c r="H50" s="100"/>
      <c r="I50" s="100"/>
      <c r="J50" s="363"/>
      <c r="K50" s="191"/>
      <c r="L50" s="100"/>
      <c r="M50" s="100"/>
      <c r="N50" s="100"/>
      <c r="O50" s="191"/>
      <c r="P50" s="191"/>
      <c r="Q50" s="191"/>
      <c r="R50" s="1448" t="str">
        <f t="shared" si="3"/>
        <v/>
      </c>
      <c r="S50" s="302"/>
      <c r="T50" s="100"/>
      <c r="U50" s="1446">
        <f t="shared" si="4"/>
        <v>0</v>
      </c>
      <c r="V50" s="100"/>
      <c r="W50" s="303"/>
      <c r="X50" s="305"/>
      <c r="Y50" s="306"/>
      <c r="Z50" s="303"/>
      <c r="AA50" s="307"/>
      <c r="AB50" s="303"/>
      <c r="AC50" s="308"/>
      <c r="AD50" s="309"/>
      <c r="AE50" s="100"/>
      <c r="AF50" s="100"/>
      <c r="AG50" s="310"/>
      <c r="AH50" s="168"/>
      <c r="AI50" s="311"/>
      <c r="AJ50" s="303"/>
      <c r="AK50" s="1449" t="str">
        <f t="shared" si="5"/>
        <v/>
      </c>
      <c r="AL50" s="304"/>
      <c r="AM50" s="171"/>
      <c r="AN50" s="171"/>
      <c r="AO50" s="171"/>
      <c r="AP50" s="312"/>
      <c r="AU50" s="229"/>
    </row>
    <row r="51" spans="1:47" ht="20.100000000000001" customHeight="1">
      <c r="A51" s="302"/>
      <c r="B51" s="303"/>
      <c r="C51" s="11">
        <v>39</v>
      </c>
      <c r="D51" s="304"/>
      <c r="E51" s="171"/>
      <c r="F51" s="171"/>
      <c r="G51" s="100"/>
      <c r="H51" s="100"/>
      <c r="I51" s="100"/>
      <c r="J51" s="363"/>
      <c r="K51" s="191"/>
      <c r="L51" s="100"/>
      <c r="M51" s="100"/>
      <c r="N51" s="100"/>
      <c r="O51" s="191"/>
      <c r="P51" s="191"/>
      <c r="Q51" s="191"/>
      <c r="R51" s="1448" t="str">
        <f t="shared" si="3"/>
        <v/>
      </c>
      <c r="S51" s="302"/>
      <c r="T51" s="100"/>
      <c r="U51" s="1446">
        <f t="shared" si="4"/>
        <v>0</v>
      </c>
      <c r="V51" s="100"/>
      <c r="W51" s="303"/>
      <c r="X51" s="305"/>
      <c r="Y51" s="306"/>
      <c r="Z51" s="303"/>
      <c r="AA51" s="307"/>
      <c r="AB51" s="303"/>
      <c r="AC51" s="308"/>
      <c r="AD51" s="309"/>
      <c r="AE51" s="100"/>
      <c r="AF51" s="100"/>
      <c r="AG51" s="310"/>
      <c r="AH51" s="168"/>
      <c r="AI51" s="311"/>
      <c r="AJ51" s="303"/>
      <c r="AK51" s="1449" t="str">
        <f t="shared" si="5"/>
        <v/>
      </c>
      <c r="AL51" s="304"/>
      <c r="AM51" s="171"/>
      <c r="AN51" s="171"/>
      <c r="AO51" s="171"/>
      <c r="AP51" s="312"/>
      <c r="AU51" s="229"/>
    </row>
    <row r="52" spans="1:47" ht="20.100000000000001" customHeight="1">
      <c r="A52" s="302"/>
      <c r="B52" s="303"/>
      <c r="C52" s="11">
        <v>40</v>
      </c>
      <c r="D52" s="304"/>
      <c r="E52" s="171"/>
      <c r="F52" s="171"/>
      <c r="G52" s="100"/>
      <c r="H52" s="100"/>
      <c r="I52" s="100"/>
      <c r="J52" s="363"/>
      <c r="K52" s="191"/>
      <c r="L52" s="100"/>
      <c r="M52" s="100"/>
      <c r="N52" s="100"/>
      <c r="O52" s="191"/>
      <c r="P52" s="191"/>
      <c r="Q52" s="191"/>
      <c r="R52" s="1448" t="str">
        <f t="shared" si="3"/>
        <v/>
      </c>
      <c r="S52" s="302"/>
      <c r="T52" s="100"/>
      <c r="U52" s="1446">
        <f t="shared" si="4"/>
        <v>0</v>
      </c>
      <c r="V52" s="100"/>
      <c r="W52" s="303"/>
      <c r="X52" s="305"/>
      <c r="Y52" s="306"/>
      <c r="Z52" s="303"/>
      <c r="AA52" s="307"/>
      <c r="AB52" s="303"/>
      <c r="AC52" s="308"/>
      <c r="AD52" s="309"/>
      <c r="AE52" s="100"/>
      <c r="AF52" s="100"/>
      <c r="AG52" s="310"/>
      <c r="AH52" s="168"/>
      <c r="AI52" s="311"/>
      <c r="AJ52" s="303"/>
      <c r="AK52" s="1449" t="str">
        <f t="shared" si="5"/>
        <v/>
      </c>
      <c r="AL52" s="304"/>
      <c r="AM52" s="171"/>
      <c r="AN52" s="171"/>
      <c r="AO52" s="171"/>
      <c r="AP52" s="312"/>
      <c r="AU52" s="229"/>
    </row>
    <row r="53" spans="1:47" ht="20.100000000000001" customHeight="1">
      <c r="A53" s="302"/>
      <c r="B53" s="303"/>
      <c r="C53" s="11">
        <v>41</v>
      </c>
      <c r="D53" s="304"/>
      <c r="E53" s="171"/>
      <c r="F53" s="171"/>
      <c r="G53" s="100"/>
      <c r="H53" s="100"/>
      <c r="I53" s="100"/>
      <c r="J53" s="363"/>
      <c r="K53" s="191"/>
      <c r="L53" s="100"/>
      <c r="M53" s="100"/>
      <c r="N53" s="100"/>
      <c r="O53" s="191"/>
      <c r="P53" s="191"/>
      <c r="Q53" s="191"/>
      <c r="R53" s="1448" t="str">
        <f t="shared" si="3"/>
        <v/>
      </c>
      <c r="S53" s="302"/>
      <c r="T53" s="100"/>
      <c r="U53" s="1446">
        <f t="shared" si="4"/>
        <v>0</v>
      </c>
      <c r="V53" s="100"/>
      <c r="W53" s="303"/>
      <c r="X53" s="305"/>
      <c r="Y53" s="306"/>
      <c r="Z53" s="303"/>
      <c r="AA53" s="307"/>
      <c r="AB53" s="303"/>
      <c r="AC53" s="308"/>
      <c r="AD53" s="309"/>
      <c r="AE53" s="100"/>
      <c r="AF53" s="100"/>
      <c r="AG53" s="310"/>
      <c r="AH53" s="168"/>
      <c r="AI53" s="311"/>
      <c r="AJ53" s="303"/>
      <c r="AK53" s="1449" t="str">
        <f t="shared" si="5"/>
        <v/>
      </c>
      <c r="AL53" s="304"/>
      <c r="AM53" s="171"/>
      <c r="AN53" s="171"/>
      <c r="AO53" s="171"/>
      <c r="AP53" s="312"/>
      <c r="AU53" s="229"/>
    </row>
    <row r="54" spans="1:47" ht="20.100000000000001" customHeight="1">
      <c r="A54" s="302"/>
      <c r="B54" s="303"/>
      <c r="C54" s="11">
        <v>42</v>
      </c>
      <c r="D54" s="304"/>
      <c r="E54" s="171"/>
      <c r="F54" s="171"/>
      <c r="G54" s="100"/>
      <c r="H54" s="100"/>
      <c r="I54" s="100"/>
      <c r="J54" s="363"/>
      <c r="K54" s="191"/>
      <c r="L54" s="100"/>
      <c r="M54" s="100"/>
      <c r="N54" s="100"/>
      <c r="O54" s="191"/>
      <c r="P54" s="191"/>
      <c r="Q54" s="191"/>
      <c r="R54" s="1448" t="str">
        <f t="shared" si="3"/>
        <v/>
      </c>
      <c r="S54" s="302"/>
      <c r="T54" s="100"/>
      <c r="U54" s="1446">
        <f t="shared" si="4"/>
        <v>0</v>
      </c>
      <c r="V54" s="100"/>
      <c r="W54" s="303"/>
      <c r="X54" s="305"/>
      <c r="Y54" s="306"/>
      <c r="Z54" s="303"/>
      <c r="AA54" s="307"/>
      <c r="AB54" s="303"/>
      <c r="AC54" s="308"/>
      <c r="AD54" s="309"/>
      <c r="AE54" s="100"/>
      <c r="AF54" s="100"/>
      <c r="AG54" s="310"/>
      <c r="AH54" s="168"/>
      <c r="AI54" s="311"/>
      <c r="AJ54" s="303"/>
      <c r="AK54" s="1449" t="str">
        <f t="shared" si="5"/>
        <v/>
      </c>
      <c r="AL54" s="304"/>
      <c r="AM54" s="171"/>
      <c r="AN54" s="171"/>
      <c r="AO54" s="171"/>
      <c r="AP54" s="312"/>
      <c r="AU54" s="229"/>
    </row>
    <row r="55" spans="1:47" ht="20.100000000000001" customHeight="1">
      <c r="A55" s="302"/>
      <c r="B55" s="303"/>
      <c r="C55" s="11">
        <v>43</v>
      </c>
      <c r="D55" s="304"/>
      <c r="E55" s="171"/>
      <c r="F55" s="171"/>
      <c r="G55" s="100"/>
      <c r="H55" s="100"/>
      <c r="I55" s="100"/>
      <c r="J55" s="363"/>
      <c r="K55" s="191"/>
      <c r="L55" s="100"/>
      <c r="M55" s="100"/>
      <c r="N55" s="100"/>
      <c r="O55" s="191"/>
      <c r="P55" s="191"/>
      <c r="Q55" s="191"/>
      <c r="R55" s="1448" t="str">
        <f t="shared" si="3"/>
        <v/>
      </c>
      <c r="S55" s="302"/>
      <c r="T55" s="100"/>
      <c r="U55" s="1446">
        <f t="shared" si="4"/>
        <v>0</v>
      </c>
      <c r="V55" s="100"/>
      <c r="W55" s="303"/>
      <c r="X55" s="305"/>
      <c r="Y55" s="306"/>
      <c r="Z55" s="303"/>
      <c r="AA55" s="307"/>
      <c r="AB55" s="303"/>
      <c r="AC55" s="308"/>
      <c r="AD55" s="309"/>
      <c r="AE55" s="100"/>
      <c r="AF55" s="100"/>
      <c r="AG55" s="310"/>
      <c r="AH55" s="168"/>
      <c r="AI55" s="311"/>
      <c r="AJ55" s="303"/>
      <c r="AK55" s="1449" t="str">
        <f t="shared" si="5"/>
        <v/>
      </c>
      <c r="AL55" s="304"/>
      <c r="AM55" s="171"/>
      <c r="AN55" s="171"/>
      <c r="AO55" s="171"/>
      <c r="AP55" s="312"/>
      <c r="AU55" s="229"/>
    </row>
    <row r="56" spans="1:47" ht="20.100000000000001" customHeight="1">
      <c r="A56" s="302"/>
      <c r="B56" s="303"/>
      <c r="C56" s="11">
        <v>44</v>
      </c>
      <c r="D56" s="304"/>
      <c r="E56" s="171"/>
      <c r="F56" s="171"/>
      <c r="G56" s="100"/>
      <c r="H56" s="100"/>
      <c r="I56" s="100"/>
      <c r="J56" s="363"/>
      <c r="K56" s="191"/>
      <c r="L56" s="100"/>
      <c r="M56" s="100"/>
      <c r="N56" s="100"/>
      <c r="O56" s="191"/>
      <c r="P56" s="191"/>
      <c r="Q56" s="191"/>
      <c r="R56" s="1448" t="str">
        <f t="shared" si="3"/>
        <v/>
      </c>
      <c r="S56" s="302"/>
      <c r="T56" s="100"/>
      <c r="U56" s="1446">
        <f t="shared" si="4"/>
        <v>0</v>
      </c>
      <c r="V56" s="100"/>
      <c r="W56" s="303"/>
      <c r="X56" s="305"/>
      <c r="Y56" s="306"/>
      <c r="Z56" s="303"/>
      <c r="AA56" s="307"/>
      <c r="AB56" s="303"/>
      <c r="AC56" s="308"/>
      <c r="AD56" s="309"/>
      <c r="AE56" s="100"/>
      <c r="AF56" s="100"/>
      <c r="AG56" s="310"/>
      <c r="AH56" s="168"/>
      <c r="AI56" s="311"/>
      <c r="AJ56" s="303"/>
      <c r="AK56" s="1449" t="str">
        <f t="shared" si="5"/>
        <v/>
      </c>
      <c r="AL56" s="304"/>
      <c r="AM56" s="171"/>
      <c r="AN56" s="171"/>
      <c r="AO56" s="171"/>
      <c r="AP56" s="312"/>
      <c r="AU56" s="229"/>
    </row>
    <row r="57" spans="1:47" ht="20.100000000000001" customHeight="1">
      <c r="A57" s="302"/>
      <c r="B57" s="303"/>
      <c r="C57" s="11">
        <v>45</v>
      </c>
      <c r="D57" s="304"/>
      <c r="E57" s="171"/>
      <c r="F57" s="171"/>
      <c r="G57" s="100"/>
      <c r="H57" s="100"/>
      <c r="I57" s="100"/>
      <c r="J57" s="363"/>
      <c r="K57" s="191"/>
      <c r="L57" s="100"/>
      <c r="M57" s="100"/>
      <c r="N57" s="100"/>
      <c r="O57" s="191"/>
      <c r="P57" s="191"/>
      <c r="Q57" s="191"/>
      <c r="R57" s="1448" t="str">
        <f t="shared" si="3"/>
        <v/>
      </c>
      <c r="S57" s="302"/>
      <c r="T57" s="100"/>
      <c r="U57" s="1446">
        <f t="shared" si="4"/>
        <v>0</v>
      </c>
      <c r="V57" s="100"/>
      <c r="W57" s="303"/>
      <c r="X57" s="305"/>
      <c r="Y57" s="306"/>
      <c r="Z57" s="303"/>
      <c r="AA57" s="307"/>
      <c r="AB57" s="303"/>
      <c r="AC57" s="308"/>
      <c r="AD57" s="309"/>
      <c r="AE57" s="100"/>
      <c r="AF57" s="100"/>
      <c r="AG57" s="310"/>
      <c r="AH57" s="168"/>
      <c r="AI57" s="311"/>
      <c r="AJ57" s="303"/>
      <c r="AK57" s="1449" t="str">
        <f t="shared" si="5"/>
        <v/>
      </c>
      <c r="AL57" s="304"/>
      <c r="AM57" s="171"/>
      <c r="AN57" s="171"/>
      <c r="AO57" s="171"/>
      <c r="AP57" s="312"/>
      <c r="AU57" s="229"/>
    </row>
    <row r="58" spans="1:47" ht="20.100000000000001" customHeight="1">
      <c r="A58" s="302"/>
      <c r="B58" s="303"/>
      <c r="C58" s="11">
        <v>46</v>
      </c>
      <c r="D58" s="304"/>
      <c r="E58" s="171"/>
      <c r="F58" s="171"/>
      <c r="G58" s="100"/>
      <c r="H58" s="100"/>
      <c r="I58" s="100"/>
      <c r="J58" s="363"/>
      <c r="K58" s="191"/>
      <c r="L58" s="100"/>
      <c r="M58" s="100"/>
      <c r="N58" s="100"/>
      <c r="O58" s="191"/>
      <c r="P58" s="191"/>
      <c r="Q58" s="191"/>
      <c r="R58" s="1448" t="str">
        <f t="shared" si="3"/>
        <v/>
      </c>
      <c r="S58" s="302"/>
      <c r="T58" s="100"/>
      <c r="U58" s="1446">
        <f t="shared" si="4"/>
        <v>0</v>
      </c>
      <c r="V58" s="100"/>
      <c r="W58" s="303"/>
      <c r="X58" s="305"/>
      <c r="Y58" s="306"/>
      <c r="Z58" s="303"/>
      <c r="AA58" s="307"/>
      <c r="AB58" s="303"/>
      <c r="AC58" s="308"/>
      <c r="AD58" s="309"/>
      <c r="AE58" s="100"/>
      <c r="AF58" s="100"/>
      <c r="AG58" s="310"/>
      <c r="AH58" s="168"/>
      <c r="AI58" s="311"/>
      <c r="AJ58" s="303"/>
      <c r="AK58" s="1449" t="str">
        <f t="shared" si="5"/>
        <v/>
      </c>
      <c r="AL58" s="304"/>
      <c r="AM58" s="171"/>
      <c r="AN58" s="171"/>
      <c r="AO58" s="171"/>
      <c r="AP58" s="312"/>
      <c r="AU58" s="229"/>
    </row>
    <row r="59" spans="1:47" ht="20.100000000000001" customHeight="1">
      <c r="A59" s="302"/>
      <c r="B59" s="303"/>
      <c r="C59" s="11">
        <v>47</v>
      </c>
      <c r="D59" s="304"/>
      <c r="E59" s="171"/>
      <c r="F59" s="171"/>
      <c r="G59" s="100"/>
      <c r="H59" s="100"/>
      <c r="I59" s="100"/>
      <c r="J59" s="363"/>
      <c r="K59" s="191"/>
      <c r="L59" s="100"/>
      <c r="M59" s="100"/>
      <c r="N59" s="100"/>
      <c r="O59" s="191"/>
      <c r="P59" s="191"/>
      <c r="Q59" s="191"/>
      <c r="R59" s="1448" t="str">
        <f t="shared" si="3"/>
        <v/>
      </c>
      <c r="S59" s="302"/>
      <c r="T59" s="100"/>
      <c r="U59" s="1446">
        <f t="shared" si="4"/>
        <v>0</v>
      </c>
      <c r="V59" s="100"/>
      <c r="W59" s="303"/>
      <c r="X59" s="305"/>
      <c r="Y59" s="306"/>
      <c r="Z59" s="303"/>
      <c r="AA59" s="307"/>
      <c r="AB59" s="303"/>
      <c r="AC59" s="308"/>
      <c r="AD59" s="309"/>
      <c r="AE59" s="100"/>
      <c r="AF59" s="100"/>
      <c r="AG59" s="310"/>
      <c r="AH59" s="168"/>
      <c r="AI59" s="311"/>
      <c r="AJ59" s="303"/>
      <c r="AK59" s="1449" t="str">
        <f t="shared" si="5"/>
        <v/>
      </c>
      <c r="AL59" s="304"/>
      <c r="AM59" s="171"/>
      <c r="AN59" s="171"/>
      <c r="AO59" s="171"/>
      <c r="AP59" s="312"/>
      <c r="AU59" s="229"/>
    </row>
    <row r="60" spans="1:47" ht="20.100000000000001" customHeight="1">
      <c r="A60" s="302"/>
      <c r="B60" s="303"/>
      <c r="C60" s="11">
        <v>48</v>
      </c>
      <c r="D60" s="304"/>
      <c r="E60" s="171"/>
      <c r="F60" s="171"/>
      <c r="G60" s="100"/>
      <c r="H60" s="100"/>
      <c r="I60" s="100"/>
      <c r="J60" s="363"/>
      <c r="K60" s="191"/>
      <c r="L60" s="100"/>
      <c r="M60" s="100"/>
      <c r="N60" s="100"/>
      <c r="O60" s="191"/>
      <c r="P60" s="191"/>
      <c r="Q60" s="191"/>
      <c r="R60" s="1448" t="str">
        <f t="shared" si="3"/>
        <v/>
      </c>
      <c r="S60" s="302"/>
      <c r="T60" s="100"/>
      <c r="U60" s="1446">
        <f t="shared" si="4"/>
        <v>0</v>
      </c>
      <c r="V60" s="100"/>
      <c r="W60" s="303"/>
      <c r="X60" s="305"/>
      <c r="Y60" s="306"/>
      <c r="Z60" s="303"/>
      <c r="AA60" s="307"/>
      <c r="AB60" s="303"/>
      <c r="AC60" s="308"/>
      <c r="AD60" s="309"/>
      <c r="AE60" s="100"/>
      <c r="AF60" s="100"/>
      <c r="AG60" s="310"/>
      <c r="AH60" s="168"/>
      <c r="AI60" s="311"/>
      <c r="AJ60" s="303"/>
      <c r="AK60" s="1449" t="str">
        <f t="shared" si="5"/>
        <v/>
      </c>
      <c r="AL60" s="304"/>
      <c r="AM60" s="171"/>
      <c r="AN60" s="171"/>
      <c r="AO60" s="171"/>
      <c r="AP60" s="312"/>
      <c r="AU60" s="229"/>
    </row>
    <row r="61" spans="1:47" ht="20.100000000000001" customHeight="1">
      <c r="A61" s="302"/>
      <c r="B61" s="303"/>
      <c r="C61" s="11">
        <v>49</v>
      </c>
      <c r="D61" s="304"/>
      <c r="E61" s="171"/>
      <c r="F61" s="171"/>
      <c r="G61" s="100"/>
      <c r="H61" s="100"/>
      <c r="I61" s="100"/>
      <c r="J61" s="363"/>
      <c r="K61" s="191"/>
      <c r="L61" s="100"/>
      <c r="M61" s="100"/>
      <c r="N61" s="100"/>
      <c r="O61" s="191"/>
      <c r="P61" s="191"/>
      <c r="Q61" s="191"/>
      <c r="R61" s="1448" t="str">
        <f t="shared" si="3"/>
        <v/>
      </c>
      <c r="S61" s="302"/>
      <c r="T61" s="100"/>
      <c r="U61" s="1446">
        <f t="shared" si="4"/>
        <v>0</v>
      </c>
      <c r="V61" s="100"/>
      <c r="W61" s="303"/>
      <c r="X61" s="305"/>
      <c r="Y61" s="306"/>
      <c r="Z61" s="303"/>
      <c r="AA61" s="307"/>
      <c r="AB61" s="303"/>
      <c r="AC61" s="308"/>
      <c r="AD61" s="309"/>
      <c r="AE61" s="100"/>
      <c r="AF61" s="100"/>
      <c r="AG61" s="310"/>
      <c r="AH61" s="168"/>
      <c r="AI61" s="311"/>
      <c r="AJ61" s="303"/>
      <c r="AK61" s="1449" t="str">
        <f t="shared" si="5"/>
        <v/>
      </c>
      <c r="AL61" s="304"/>
      <c r="AM61" s="171"/>
      <c r="AN61" s="171"/>
      <c r="AO61" s="171"/>
      <c r="AP61" s="312"/>
      <c r="AU61" s="229"/>
    </row>
    <row r="62" spans="1:47" ht="20.100000000000001" customHeight="1">
      <c r="A62" s="302"/>
      <c r="B62" s="303"/>
      <c r="C62" s="11">
        <v>50</v>
      </c>
      <c r="D62" s="304"/>
      <c r="E62" s="171"/>
      <c r="F62" s="171"/>
      <c r="G62" s="100"/>
      <c r="H62" s="100"/>
      <c r="I62" s="100"/>
      <c r="J62" s="363"/>
      <c r="K62" s="191"/>
      <c r="L62" s="100"/>
      <c r="M62" s="100"/>
      <c r="N62" s="100"/>
      <c r="O62" s="191"/>
      <c r="P62" s="191"/>
      <c r="Q62" s="191"/>
      <c r="R62" s="1448" t="str">
        <f t="shared" si="3"/>
        <v/>
      </c>
      <c r="S62" s="302"/>
      <c r="T62" s="100"/>
      <c r="U62" s="1446">
        <f t="shared" si="4"/>
        <v>0</v>
      </c>
      <c r="V62" s="100"/>
      <c r="W62" s="303"/>
      <c r="X62" s="305"/>
      <c r="Y62" s="306"/>
      <c r="Z62" s="303"/>
      <c r="AA62" s="307"/>
      <c r="AB62" s="303"/>
      <c r="AC62" s="308"/>
      <c r="AD62" s="309"/>
      <c r="AE62" s="100"/>
      <c r="AF62" s="100"/>
      <c r="AG62" s="310"/>
      <c r="AH62" s="168"/>
      <c r="AI62" s="311"/>
      <c r="AJ62" s="303"/>
      <c r="AK62" s="1449" t="str">
        <f t="shared" si="5"/>
        <v/>
      </c>
      <c r="AL62" s="304"/>
      <c r="AM62" s="171"/>
      <c r="AN62" s="171"/>
      <c r="AO62" s="171"/>
      <c r="AP62" s="312"/>
      <c r="AU62" s="229"/>
    </row>
    <row r="63" spans="1:47" ht="20.100000000000001" customHeight="1">
      <c r="A63" s="302"/>
      <c r="B63" s="303"/>
      <c r="C63" s="11">
        <v>51</v>
      </c>
      <c r="D63" s="304"/>
      <c r="E63" s="171"/>
      <c r="F63" s="171"/>
      <c r="G63" s="100"/>
      <c r="H63" s="100"/>
      <c r="I63" s="100"/>
      <c r="J63" s="363"/>
      <c r="K63" s="191"/>
      <c r="L63" s="100"/>
      <c r="M63" s="100"/>
      <c r="N63" s="100"/>
      <c r="O63" s="191"/>
      <c r="P63" s="191"/>
      <c r="Q63" s="191"/>
      <c r="R63" s="1448" t="str">
        <f t="shared" si="3"/>
        <v/>
      </c>
      <c r="S63" s="302"/>
      <c r="T63" s="100"/>
      <c r="U63" s="1446">
        <f t="shared" si="4"/>
        <v>0</v>
      </c>
      <c r="V63" s="100"/>
      <c r="W63" s="303"/>
      <c r="X63" s="305"/>
      <c r="Y63" s="306"/>
      <c r="Z63" s="303"/>
      <c r="AA63" s="307"/>
      <c r="AB63" s="303"/>
      <c r="AC63" s="308"/>
      <c r="AD63" s="309"/>
      <c r="AE63" s="100"/>
      <c r="AF63" s="100"/>
      <c r="AG63" s="310"/>
      <c r="AH63" s="168"/>
      <c r="AI63" s="311"/>
      <c r="AJ63" s="303"/>
      <c r="AK63" s="1449" t="str">
        <f t="shared" si="5"/>
        <v/>
      </c>
      <c r="AL63" s="304"/>
      <c r="AM63" s="171"/>
      <c r="AN63" s="171"/>
      <c r="AO63" s="171"/>
      <c r="AP63" s="312"/>
      <c r="AU63" s="229"/>
    </row>
    <row r="64" spans="1:47" ht="20.100000000000001" customHeight="1">
      <c r="A64" s="302"/>
      <c r="B64" s="303"/>
      <c r="C64" s="11">
        <v>52</v>
      </c>
      <c r="D64" s="304"/>
      <c r="E64" s="171"/>
      <c r="F64" s="171"/>
      <c r="G64" s="100"/>
      <c r="H64" s="100"/>
      <c r="I64" s="100"/>
      <c r="J64" s="363"/>
      <c r="K64" s="191"/>
      <c r="L64" s="100"/>
      <c r="M64" s="100"/>
      <c r="N64" s="100"/>
      <c r="O64" s="191"/>
      <c r="P64" s="191"/>
      <c r="Q64" s="191"/>
      <c r="R64" s="1448" t="str">
        <f t="shared" si="3"/>
        <v/>
      </c>
      <c r="S64" s="302"/>
      <c r="T64" s="100"/>
      <c r="U64" s="1446">
        <f t="shared" si="4"/>
        <v>0</v>
      </c>
      <c r="V64" s="100"/>
      <c r="W64" s="303"/>
      <c r="X64" s="305"/>
      <c r="Y64" s="306"/>
      <c r="Z64" s="303"/>
      <c r="AA64" s="307"/>
      <c r="AB64" s="303"/>
      <c r="AC64" s="308"/>
      <c r="AD64" s="309"/>
      <c r="AE64" s="100"/>
      <c r="AF64" s="100"/>
      <c r="AG64" s="310"/>
      <c r="AH64" s="168"/>
      <c r="AI64" s="311"/>
      <c r="AJ64" s="303"/>
      <c r="AK64" s="1449" t="str">
        <f t="shared" si="5"/>
        <v/>
      </c>
      <c r="AL64" s="304"/>
      <c r="AM64" s="171"/>
      <c r="AN64" s="171"/>
      <c r="AO64" s="171"/>
      <c r="AP64" s="312"/>
      <c r="AU64" s="229"/>
    </row>
    <row r="65" spans="1:47" ht="20.100000000000001" customHeight="1">
      <c r="A65" s="302"/>
      <c r="B65" s="303"/>
      <c r="C65" s="11">
        <v>53</v>
      </c>
      <c r="D65" s="304"/>
      <c r="E65" s="171"/>
      <c r="F65" s="171"/>
      <c r="G65" s="100"/>
      <c r="H65" s="100"/>
      <c r="I65" s="100"/>
      <c r="J65" s="363"/>
      <c r="K65" s="191"/>
      <c r="L65" s="100"/>
      <c r="M65" s="100"/>
      <c r="N65" s="100"/>
      <c r="O65" s="191"/>
      <c r="P65" s="191"/>
      <c r="Q65" s="191"/>
      <c r="R65" s="1448" t="str">
        <f t="shared" si="3"/>
        <v/>
      </c>
      <c r="S65" s="302"/>
      <c r="T65" s="100"/>
      <c r="U65" s="1446">
        <f t="shared" si="4"/>
        <v>0</v>
      </c>
      <c r="V65" s="100"/>
      <c r="W65" s="303"/>
      <c r="X65" s="305"/>
      <c r="Y65" s="306"/>
      <c r="Z65" s="303"/>
      <c r="AA65" s="307"/>
      <c r="AB65" s="303"/>
      <c r="AC65" s="308"/>
      <c r="AD65" s="309"/>
      <c r="AE65" s="100"/>
      <c r="AF65" s="100"/>
      <c r="AG65" s="310"/>
      <c r="AH65" s="168"/>
      <c r="AI65" s="311"/>
      <c r="AJ65" s="303"/>
      <c r="AK65" s="1449" t="str">
        <f t="shared" si="5"/>
        <v/>
      </c>
      <c r="AL65" s="304"/>
      <c r="AM65" s="171"/>
      <c r="AN65" s="171"/>
      <c r="AO65" s="171"/>
      <c r="AP65" s="312"/>
      <c r="AU65" s="229"/>
    </row>
    <row r="66" spans="1:47" ht="20.100000000000001" customHeight="1">
      <c r="A66" s="302"/>
      <c r="B66" s="303"/>
      <c r="C66" s="11">
        <v>54</v>
      </c>
      <c r="D66" s="304"/>
      <c r="E66" s="171"/>
      <c r="F66" s="171"/>
      <c r="G66" s="100"/>
      <c r="H66" s="100"/>
      <c r="I66" s="100"/>
      <c r="J66" s="363"/>
      <c r="K66" s="191"/>
      <c r="L66" s="100"/>
      <c r="M66" s="100"/>
      <c r="N66" s="100"/>
      <c r="O66" s="191"/>
      <c r="P66" s="191"/>
      <c r="Q66" s="191"/>
      <c r="R66" s="1448" t="str">
        <f t="shared" si="3"/>
        <v/>
      </c>
      <c r="S66" s="302"/>
      <c r="T66" s="100"/>
      <c r="U66" s="1446">
        <f t="shared" si="4"/>
        <v>0</v>
      </c>
      <c r="V66" s="100"/>
      <c r="W66" s="303"/>
      <c r="X66" s="305"/>
      <c r="Y66" s="306"/>
      <c r="Z66" s="303"/>
      <c r="AA66" s="307"/>
      <c r="AB66" s="303"/>
      <c r="AC66" s="308"/>
      <c r="AD66" s="309"/>
      <c r="AE66" s="100"/>
      <c r="AF66" s="100"/>
      <c r="AG66" s="310"/>
      <c r="AH66" s="168"/>
      <c r="AI66" s="311"/>
      <c r="AJ66" s="303"/>
      <c r="AK66" s="1449" t="str">
        <f t="shared" si="5"/>
        <v/>
      </c>
      <c r="AL66" s="304"/>
      <c r="AM66" s="171"/>
      <c r="AN66" s="171"/>
      <c r="AO66" s="171"/>
      <c r="AP66" s="312"/>
      <c r="AU66" s="229"/>
    </row>
    <row r="67" spans="1:47" ht="20.100000000000001" customHeight="1">
      <c r="A67" s="302"/>
      <c r="B67" s="303"/>
      <c r="C67" s="11">
        <v>55</v>
      </c>
      <c r="D67" s="304"/>
      <c r="E67" s="171"/>
      <c r="F67" s="171"/>
      <c r="G67" s="100"/>
      <c r="H67" s="100"/>
      <c r="I67" s="100"/>
      <c r="J67" s="363"/>
      <c r="K67" s="191"/>
      <c r="L67" s="100"/>
      <c r="M67" s="100"/>
      <c r="N67" s="100"/>
      <c r="O67" s="191"/>
      <c r="P67" s="191"/>
      <c r="Q67" s="191"/>
      <c r="R67" s="1448" t="str">
        <f t="shared" si="3"/>
        <v/>
      </c>
      <c r="S67" s="302"/>
      <c r="T67" s="100"/>
      <c r="U67" s="1446">
        <f t="shared" si="4"/>
        <v>0</v>
      </c>
      <c r="V67" s="100"/>
      <c r="W67" s="303"/>
      <c r="X67" s="305"/>
      <c r="Y67" s="306"/>
      <c r="Z67" s="303"/>
      <c r="AA67" s="307"/>
      <c r="AB67" s="303"/>
      <c r="AC67" s="308"/>
      <c r="AD67" s="309"/>
      <c r="AE67" s="100"/>
      <c r="AF67" s="100"/>
      <c r="AG67" s="310"/>
      <c r="AH67" s="168"/>
      <c r="AI67" s="311"/>
      <c r="AJ67" s="303"/>
      <c r="AK67" s="1449" t="str">
        <f t="shared" si="5"/>
        <v/>
      </c>
      <c r="AL67" s="304"/>
      <c r="AM67" s="171"/>
      <c r="AN67" s="171"/>
      <c r="AO67" s="171"/>
      <c r="AP67" s="312"/>
      <c r="AU67" s="229"/>
    </row>
    <row r="68" spans="1:47" ht="20.100000000000001" customHeight="1">
      <c r="A68" s="302"/>
      <c r="B68" s="303"/>
      <c r="C68" s="11">
        <v>56</v>
      </c>
      <c r="D68" s="304"/>
      <c r="E68" s="171"/>
      <c r="F68" s="171"/>
      <c r="G68" s="100"/>
      <c r="H68" s="100"/>
      <c r="I68" s="100"/>
      <c r="J68" s="363"/>
      <c r="K68" s="191"/>
      <c r="L68" s="100"/>
      <c r="M68" s="100"/>
      <c r="N68" s="100"/>
      <c r="O68" s="191"/>
      <c r="P68" s="191"/>
      <c r="Q68" s="191"/>
      <c r="R68" s="1448" t="str">
        <f t="shared" si="3"/>
        <v/>
      </c>
      <c r="S68" s="302"/>
      <c r="T68" s="100"/>
      <c r="U68" s="1446">
        <f t="shared" si="4"/>
        <v>0</v>
      </c>
      <c r="V68" s="100"/>
      <c r="W68" s="303"/>
      <c r="X68" s="305"/>
      <c r="Y68" s="306"/>
      <c r="Z68" s="303"/>
      <c r="AA68" s="307"/>
      <c r="AB68" s="303"/>
      <c r="AC68" s="308"/>
      <c r="AD68" s="309"/>
      <c r="AE68" s="100"/>
      <c r="AF68" s="100"/>
      <c r="AG68" s="310"/>
      <c r="AH68" s="168"/>
      <c r="AI68" s="311"/>
      <c r="AJ68" s="303"/>
      <c r="AK68" s="1449" t="str">
        <f t="shared" si="5"/>
        <v/>
      </c>
      <c r="AL68" s="304"/>
      <c r="AM68" s="171"/>
      <c r="AN68" s="171"/>
      <c r="AO68" s="171"/>
      <c r="AP68" s="312"/>
      <c r="AU68" s="229"/>
    </row>
    <row r="69" spans="1:47" ht="20.100000000000001" customHeight="1">
      <c r="A69" s="302"/>
      <c r="B69" s="303"/>
      <c r="C69" s="11">
        <v>57</v>
      </c>
      <c r="D69" s="304"/>
      <c r="E69" s="171"/>
      <c r="F69" s="171"/>
      <c r="G69" s="100"/>
      <c r="H69" s="100"/>
      <c r="I69" s="100"/>
      <c r="J69" s="363"/>
      <c r="K69" s="191"/>
      <c r="L69" s="100"/>
      <c r="M69" s="100"/>
      <c r="N69" s="100"/>
      <c r="O69" s="191"/>
      <c r="P69" s="191"/>
      <c r="Q69" s="191"/>
      <c r="R69" s="1448" t="str">
        <f t="shared" si="3"/>
        <v/>
      </c>
      <c r="S69" s="302"/>
      <c r="T69" s="100"/>
      <c r="U69" s="1446">
        <f t="shared" si="4"/>
        <v>0</v>
      </c>
      <c r="V69" s="100"/>
      <c r="W69" s="303"/>
      <c r="X69" s="305"/>
      <c r="Y69" s="306"/>
      <c r="Z69" s="303"/>
      <c r="AA69" s="307"/>
      <c r="AB69" s="303"/>
      <c r="AC69" s="308"/>
      <c r="AD69" s="309"/>
      <c r="AE69" s="100"/>
      <c r="AF69" s="100"/>
      <c r="AG69" s="310"/>
      <c r="AH69" s="168"/>
      <c r="AI69" s="311"/>
      <c r="AJ69" s="303"/>
      <c r="AK69" s="1449" t="str">
        <f t="shared" si="5"/>
        <v/>
      </c>
      <c r="AL69" s="304"/>
      <c r="AM69" s="171"/>
      <c r="AN69" s="171"/>
      <c r="AO69" s="171"/>
      <c r="AP69" s="312"/>
      <c r="AU69" s="229"/>
    </row>
    <row r="70" spans="1:47" ht="20.100000000000001" customHeight="1">
      <c r="A70" s="302"/>
      <c r="B70" s="303"/>
      <c r="C70" s="11">
        <v>58</v>
      </c>
      <c r="D70" s="304"/>
      <c r="E70" s="171"/>
      <c r="F70" s="171"/>
      <c r="G70" s="100"/>
      <c r="H70" s="100"/>
      <c r="I70" s="100"/>
      <c r="J70" s="363"/>
      <c r="K70" s="191"/>
      <c r="L70" s="100"/>
      <c r="M70" s="100"/>
      <c r="N70" s="100"/>
      <c r="O70" s="191"/>
      <c r="P70" s="191"/>
      <c r="Q70" s="191"/>
      <c r="R70" s="1448" t="str">
        <f t="shared" si="3"/>
        <v/>
      </c>
      <c r="S70" s="302"/>
      <c r="T70" s="100"/>
      <c r="U70" s="1446">
        <f t="shared" si="4"/>
        <v>0</v>
      </c>
      <c r="V70" s="100"/>
      <c r="W70" s="303"/>
      <c r="X70" s="305"/>
      <c r="Y70" s="306"/>
      <c r="Z70" s="303"/>
      <c r="AA70" s="307"/>
      <c r="AB70" s="303"/>
      <c r="AC70" s="308"/>
      <c r="AD70" s="309"/>
      <c r="AE70" s="100"/>
      <c r="AF70" s="100"/>
      <c r="AG70" s="310"/>
      <c r="AH70" s="168"/>
      <c r="AI70" s="311"/>
      <c r="AJ70" s="303"/>
      <c r="AK70" s="1449" t="str">
        <f t="shared" si="5"/>
        <v/>
      </c>
      <c r="AL70" s="304"/>
      <c r="AM70" s="171"/>
      <c r="AN70" s="171"/>
      <c r="AO70" s="171"/>
      <c r="AP70" s="312"/>
      <c r="AU70" s="229"/>
    </row>
    <row r="71" spans="1:47" ht="20.100000000000001" customHeight="1">
      <c r="A71" s="302"/>
      <c r="B71" s="303"/>
      <c r="C71" s="11">
        <v>59</v>
      </c>
      <c r="D71" s="304"/>
      <c r="E71" s="171"/>
      <c r="F71" s="171"/>
      <c r="G71" s="100"/>
      <c r="H71" s="100"/>
      <c r="I71" s="100"/>
      <c r="J71" s="363"/>
      <c r="K71" s="191"/>
      <c r="L71" s="100"/>
      <c r="M71" s="100"/>
      <c r="N71" s="100"/>
      <c r="O71" s="191"/>
      <c r="P71" s="191"/>
      <c r="Q71" s="191"/>
      <c r="R71" s="1448" t="str">
        <f t="shared" si="3"/>
        <v/>
      </c>
      <c r="S71" s="302"/>
      <c r="T71" s="100"/>
      <c r="U71" s="1446">
        <f t="shared" si="4"/>
        <v>0</v>
      </c>
      <c r="V71" s="100"/>
      <c r="W71" s="303"/>
      <c r="X71" s="305"/>
      <c r="Y71" s="306"/>
      <c r="Z71" s="303"/>
      <c r="AA71" s="307"/>
      <c r="AB71" s="303"/>
      <c r="AC71" s="308"/>
      <c r="AD71" s="309"/>
      <c r="AE71" s="100"/>
      <c r="AF71" s="100"/>
      <c r="AG71" s="310"/>
      <c r="AH71" s="168"/>
      <c r="AI71" s="311"/>
      <c r="AJ71" s="303"/>
      <c r="AK71" s="1449" t="str">
        <f t="shared" si="5"/>
        <v/>
      </c>
      <c r="AL71" s="304"/>
      <c r="AM71" s="171"/>
      <c r="AN71" s="171"/>
      <c r="AO71" s="171"/>
      <c r="AP71" s="312"/>
      <c r="AU71" s="229"/>
    </row>
    <row r="72" spans="1:47" ht="20.100000000000001" customHeight="1">
      <c r="A72" s="302"/>
      <c r="B72" s="303"/>
      <c r="C72" s="11">
        <v>60</v>
      </c>
      <c r="D72" s="304"/>
      <c r="E72" s="171"/>
      <c r="F72" s="171"/>
      <c r="G72" s="100"/>
      <c r="H72" s="100"/>
      <c r="I72" s="100"/>
      <c r="J72" s="363"/>
      <c r="K72" s="191"/>
      <c r="L72" s="100"/>
      <c r="M72" s="100"/>
      <c r="N72" s="100"/>
      <c r="O72" s="191"/>
      <c r="P72" s="191"/>
      <c r="Q72" s="191"/>
      <c r="R72" s="1448" t="str">
        <f t="shared" si="3"/>
        <v/>
      </c>
      <c r="S72" s="302"/>
      <c r="T72" s="100"/>
      <c r="U72" s="1446">
        <f t="shared" si="4"/>
        <v>0</v>
      </c>
      <c r="V72" s="100"/>
      <c r="W72" s="303"/>
      <c r="X72" s="305"/>
      <c r="Y72" s="306"/>
      <c r="Z72" s="303"/>
      <c r="AA72" s="307"/>
      <c r="AB72" s="303"/>
      <c r="AC72" s="308"/>
      <c r="AD72" s="309"/>
      <c r="AE72" s="100"/>
      <c r="AF72" s="100"/>
      <c r="AG72" s="310"/>
      <c r="AH72" s="168"/>
      <c r="AI72" s="311"/>
      <c r="AJ72" s="303"/>
      <c r="AK72" s="1449" t="str">
        <f t="shared" si="5"/>
        <v/>
      </c>
      <c r="AL72" s="304"/>
      <c r="AM72" s="171"/>
      <c r="AN72" s="171"/>
      <c r="AO72" s="171"/>
      <c r="AP72" s="312"/>
      <c r="AU72" s="229"/>
    </row>
    <row r="73" spans="1:47" ht="20.100000000000001" customHeight="1">
      <c r="A73" s="302"/>
      <c r="B73" s="303"/>
      <c r="C73" s="11">
        <v>61</v>
      </c>
      <c r="D73" s="304"/>
      <c r="E73" s="171"/>
      <c r="F73" s="171"/>
      <c r="G73" s="100"/>
      <c r="H73" s="100"/>
      <c r="I73" s="100"/>
      <c r="J73" s="363"/>
      <c r="K73" s="191"/>
      <c r="L73" s="100"/>
      <c r="M73" s="100"/>
      <c r="N73" s="100"/>
      <c r="O73" s="191"/>
      <c r="P73" s="191"/>
      <c r="Q73" s="191"/>
      <c r="R73" s="1448" t="str">
        <f t="shared" si="3"/>
        <v/>
      </c>
      <c r="S73" s="302"/>
      <c r="T73" s="100"/>
      <c r="U73" s="1446">
        <f t="shared" si="4"/>
        <v>0</v>
      </c>
      <c r="V73" s="100"/>
      <c r="W73" s="303"/>
      <c r="X73" s="305"/>
      <c r="Y73" s="306"/>
      <c r="Z73" s="303"/>
      <c r="AA73" s="307"/>
      <c r="AB73" s="303"/>
      <c r="AC73" s="308"/>
      <c r="AD73" s="309"/>
      <c r="AE73" s="100"/>
      <c r="AF73" s="100"/>
      <c r="AG73" s="310"/>
      <c r="AH73" s="168"/>
      <c r="AI73" s="311"/>
      <c r="AJ73" s="303"/>
      <c r="AK73" s="1449" t="str">
        <f t="shared" si="5"/>
        <v/>
      </c>
      <c r="AL73" s="304"/>
      <c r="AM73" s="171"/>
      <c r="AN73" s="171"/>
      <c r="AO73" s="171"/>
      <c r="AP73" s="312"/>
      <c r="AU73" s="229"/>
    </row>
    <row r="74" spans="1:47" ht="20.100000000000001" customHeight="1">
      <c r="A74" s="302"/>
      <c r="B74" s="303"/>
      <c r="C74" s="11">
        <v>62</v>
      </c>
      <c r="D74" s="304"/>
      <c r="E74" s="171"/>
      <c r="F74" s="171"/>
      <c r="G74" s="100"/>
      <c r="H74" s="100"/>
      <c r="I74" s="100"/>
      <c r="J74" s="363"/>
      <c r="K74" s="191"/>
      <c r="L74" s="100"/>
      <c r="M74" s="100"/>
      <c r="N74" s="100"/>
      <c r="O74" s="191"/>
      <c r="P74" s="191"/>
      <c r="Q74" s="191"/>
      <c r="R74" s="1448" t="str">
        <f t="shared" si="3"/>
        <v/>
      </c>
      <c r="S74" s="302"/>
      <c r="T74" s="100"/>
      <c r="U74" s="1446">
        <f t="shared" si="4"/>
        <v>0</v>
      </c>
      <c r="V74" s="100"/>
      <c r="W74" s="303"/>
      <c r="X74" s="305"/>
      <c r="Y74" s="306"/>
      <c r="Z74" s="303"/>
      <c r="AA74" s="307"/>
      <c r="AB74" s="303"/>
      <c r="AC74" s="308"/>
      <c r="AD74" s="309"/>
      <c r="AE74" s="100"/>
      <c r="AF74" s="100"/>
      <c r="AG74" s="310"/>
      <c r="AH74" s="168"/>
      <c r="AI74" s="311"/>
      <c r="AJ74" s="303"/>
      <c r="AK74" s="1449" t="str">
        <f t="shared" si="5"/>
        <v/>
      </c>
      <c r="AL74" s="304"/>
      <c r="AM74" s="171"/>
      <c r="AN74" s="171"/>
      <c r="AO74" s="171"/>
      <c r="AP74" s="312"/>
      <c r="AU74" s="229"/>
    </row>
    <row r="75" spans="1:47" ht="20.100000000000001" customHeight="1">
      <c r="A75" s="302"/>
      <c r="B75" s="303"/>
      <c r="C75" s="11">
        <v>63</v>
      </c>
      <c r="D75" s="304"/>
      <c r="E75" s="171"/>
      <c r="F75" s="171"/>
      <c r="G75" s="100"/>
      <c r="H75" s="100"/>
      <c r="I75" s="100"/>
      <c r="J75" s="363"/>
      <c r="K75" s="191"/>
      <c r="L75" s="100"/>
      <c r="M75" s="100"/>
      <c r="N75" s="100"/>
      <c r="O75" s="191"/>
      <c r="P75" s="191"/>
      <c r="Q75" s="191"/>
      <c r="R75" s="1448" t="str">
        <f t="shared" si="3"/>
        <v/>
      </c>
      <c r="S75" s="302"/>
      <c r="T75" s="100"/>
      <c r="U75" s="1446">
        <f t="shared" si="4"/>
        <v>0</v>
      </c>
      <c r="V75" s="100"/>
      <c r="W75" s="303"/>
      <c r="X75" s="305"/>
      <c r="Y75" s="306"/>
      <c r="Z75" s="303"/>
      <c r="AA75" s="307"/>
      <c r="AB75" s="303"/>
      <c r="AC75" s="308"/>
      <c r="AD75" s="309"/>
      <c r="AE75" s="100"/>
      <c r="AF75" s="100"/>
      <c r="AG75" s="310"/>
      <c r="AH75" s="168"/>
      <c r="AI75" s="311"/>
      <c r="AJ75" s="303"/>
      <c r="AK75" s="1449" t="str">
        <f t="shared" si="5"/>
        <v/>
      </c>
      <c r="AL75" s="304"/>
      <c r="AM75" s="171"/>
      <c r="AN75" s="171"/>
      <c r="AO75" s="171"/>
      <c r="AP75" s="312"/>
      <c r="AU75" s="229"/>
    </row>
    <row r="76" spans="1:47" ht="20.100000000000001" customHeight="1">
      <c r="A76" s="302"/>
      <c r="B76" s="303"/>
      <c r="C76" s="11">
        <v>64</v>
      </c>
      <c r="D76" s="304"/>
      <c r="E76" s="171"/>
      <c r="F76" s="171"/>
      <c r="G76" s="100"/>
      <c r="H76" s="100"/>
      <c r="I76" s="100"/>
      <c r="J76" s="363"/>
      <c r="K76" s="191"/>
      <c r="L76" s="100"/>
      <c r="M76" s="100"/>
      <c r="N76" s="100"/>
      <c r="O76" s="191"/>
      <c r="P76" s="191"/>
      <c r="Q76" s="191"/>
      <c r="R76" s="1448" t="str">
        <f t="shared" si="3"/>
        <v/>
      </c>
      <c r="S76" s="302"/>
      <c r="T76" s="100"/>
      <c r="U76" s="1446">
        <f t="shared" si="4"/>
        <v>0</v>
      </c>
      <c r="V76" s="100"/>
      <c r="W76" s="303"/>
      <c r="X76" s="305"/>
      <c r="Y76" s="306"/>
      <c r="Z76" s="303"/>
      <c r="AA76" s="307"/>
      <c r="AB76" s="303"/>
      <c r="AC76" s="308"/>
      <c r="AD76" s="309"/>
      <c r="AE76" s="100"/>
      <c r="AF76" s="100"/>
      <c r="AG76" s="310"/>
      <c r="AH76" s="168"/>
      <c r="AI76" s="311"/>
      <c r="AJ76" s="303"/>
      <c r="AK76" s="1449" t="str">
        <f t="shared" si="5"/>
        <v/>
      </c>
      <c r="AL76" s="304"/>
      <c r="AM76" s="171"/>
      <c r="AN76" s="171"/>
      <c r="AO76" s="171"/>
      <c r="AP76" s="312"/>
      <c r="AU76" s="229"/>
    </row>
    <row r="77" spans="1:47" ht="20.100000000000001" customHeight="1">
      <c r="A77" s="302"/>
      <c r="B77" s="303"/>
      <c r="C77" s="11">
        <v>65</v>
      </c>
      <c r="D77" s="304"/>
      <c r="E77" s="171"/>
      <c r="F77" s="171"/>
      <c r="G77" s="100"/>
      <c r="H77" s="100"/>
      <c r="I77" s="100"/>
      <c r="J77" s="363"/>
      <c r="K77" s="191"/>
      <c r="L77" s="100"/>
      <c r="M77" s="100"/>
      <c r="N77" s="100"/>
      <c r="O77" s="191"/>
      <c r="P77" s="191"/>
      <c r="Q77" s="191"/>
      <c r="R77" s="1448" t="str">
        <f t="shared" ref="R77:R103" si="6">IF(OR(RIGHT(M77,3)="Emb",RIGHT(N77,3)="Emb"),CONCATENATE(S77," Emballages ",Q77),IF(ISBLANK(N77),"",CONCATENATE(INDEX($H$125:$H$218,MATCH(N77,$G$125:$G$218,0))," ",IF(O77="","",CONCATENATE(TEXT(O77,"0")," Emp")))))</f>
        <v/>
      </c>
      <c r="S77" s="302"/>
      <c r="T77" s="100"/>
      <c r="U77" s="1446">
        <f t="shared" ref="U77:U103" si="7">S77*T77</f>
        <v>0</v>
      </c>
      <c r="V77" s="100"/>
      <c r="W77" s="303"/>
      <c r="X77" s="305"/>
      <c r="Y77" s="306"/>
      <c r="Z77" s="303"/>
      <c r="AA77" s="307"/>
      <c r="AB77" s="303"/>
      <c r="AC77" s="308"/>
      <c r="AD77" s="309"/>
      <c r="AE77" s="100"/>
      <c r="AF77" s="100"/>
      <c r="AG77" s="310"/>
      <c r="AH77" s="168"/>
      <c r="AI77" s="311"/>
      <c r="AJ77" s="303"/>
      <c r="AK77" s="1449" t="str">
        <f t="shared" ref="AK77:AK103" si="8">IF(ISBLANK(AJ77),"",INDEX($M$125:$M$353,MATCH(AJ77,$L$125:$L$353,0)))</f>
        <v/>
      </c>
      <c r="AL77" s="304"/>
      <c r="AM77" s="171"/>
      <c r="AN77" s="171"/>
      <c r="AO77" s="171"/>
      <c r="AP77" s="312"/>
      <c r="AU77" s="229"/>
    </row>
    <row r="78" spans="1:47" ht="20.100000000000001" customHeight="1">
      <c r="A78" s="302"/>
      <c r="B78" s="303"/>
      <c r="C78" s="11">
        <v>66</v>
      </c>
      <c r="D78" s="304"/>
      <c r="E78" s="171"/>
      <c r="F78" s="171"/>
      <c r="G78" s="100"/>
      <c r="H78" s="100"/>
      <c r="I78" s="100"/>
      <c r="J78" s="363"/>
      <c r="K78" s="191"/>
      <c r="L78" s="100"/>
      <c r="M78" s="100"/>
      <c r="N78" s="100"/>
      <c r="O78" s="191"/>
      <c r="P78" s="191"/>
      <c r="Q78" s="191"/>
      <c r="R78" s="1448" t="str">
        <f t="shared" si="6"/>
        <v/>
      </c>
      <c r="S78" s="302"/>
      <c r="T78" s="100"/>
      <c r="U78" s="1446">
        <f t="shared" si="7"/>
        <v>0</v>
      </c>
      <c r="V78" s="100"/>
      <c r="W78" s="303"/>
      <c r="X78" s="305"/>
      <c r="Y78" s="306"/>
      <c r="Z78" s="303"/>
      <c r="AA78" s="307"/>
      <c r="AB78" s="303"/>
      <c r="AC78" s="308"/>
      <c r="AD78" s="309"/>
      <c r="AE78" s="100"/>
      <c r="AF78" s="100"/>
      <c r="AG78" s="310"/>
      <c r="AH78" s="168"/>
      <c r="AI78" s="311"/>
      <c r="AJ78" s="303"/>
      <c r="AK78" s="1449" t="str">
        <f t="shared" si="8"/>
        <v/>
      </c>
      <c r="AL78" s="304"/>
      <c r="AM78" s="171"/>
      <c r="AN78" s="171"/>
      <c r="AO78" s="171"/>
      <c r="AP78" s="312"/>
      <c r="AU78" s="229"/>
    </row>
    <row r="79" spans="1:47" ht="20.100000000000001" customHeight="1">
      <c r="A79" s="302"/>
      <c r="B79" s="303"/>
      <c r="C79" s="11">
        <v>67</v>
      </c>
      <c r="D79" s="304"/>
      <c r="E79" s="171"/>
      <c r="F79" s="171"/>
      <c r="G79" s="100"/>
      <c r="H79" s="100"/>
      <c r="I79" s="100"/>
      <c r="J79" s="363"/>
      <c r="K79" s="191"/>
      <c r="L79" s="100"/>
      <c r="M79" s="100"/>
      <c r="N79" s="100"/>
      <c r="O79" s="191"/>
      <c r="P79" s="191"/>
      <c r="Q79" s="191"/>
      <c r="R79" s="1448" t="str">
        <f t="shared" si="6"/>
        <v/>
      </c>
      <c r="S79" s="302"/>
      <c r="T79" s="100"/>
      <c r="U79" s="1446">
        <f t="shared" si="7"/>
        <v>0</v>
      </c>
      <c r="V79" s="100"/>
      <c r="W79" s="303"/>
      <c r="X79" s="305"/>
      <c r="Y79" s="306"/>
      <c r="Z79" s="303"/>
      <c r="AA79" s="307"/>
      <c r="AB79" s="303"/>
      <c r="AC79" s="308"/>
      <c r="AD79" s="309"/>
      <c r="AE79" s="100"/>
      <c r="AF79" s="100"/>
      <c r="AG79" s="310"/>
      <c r="AH79" s="168"/>
      <c r="AI79" s="311"/>
      <c r="AJ79" s="303"/>
      <c r="AK79" s="1449" t="str">
        <f t="shared" si="8"/>
        <v/>
      </c>
      <c r="AL79" s="304"/>
      <c r="AM79" s="171"/>
      <c r="AN79" s="171"/>
      <c r="AO79" s="171"/>
      <c r="AP79" s="312"/>
      <c r="AU79" s="229"/>
    </row>
    <row r="80" spans="1:47" ht="20.100000000000001" customHeight="1">
      <c r="A80" s="302"/>
      <c r="B80" s="303"/>
      <c r="C80" s="11">
        <v>68</v>
      </c>
      <c r="D80" s="304"/>
      <c r="E80" s="171"/>
      <c r="F80" s="171"/>
      <c r="G80" s="100"/>
      <c r="H80" s="100"/>
      <c r="I80" s="100"/>
      <c r="J80" s="363"/>
      <c r="K80" s="191"/>
      <c r="L80" s="100"/>
      <c r="M80" s="100"/>
      <c r="N80" s="100"/>
      <c r="O80" s="191"/>
      <c r="P80" s="191"/>
      <c r="Q80" s="191"/>
      <c r="R80" s="1448" t="str">
        <f t="shared" si="6"/>
        <v/>
      </c>
      <c r="S80" s="302"/>
      <c r="T80" s="100"/>
      <c r="U80" s="1446">
        <f t="shared" si="7"/>
        <v>0</v>
      </c>
      <c r="V80" s="100"/>
      <c r="W80" s="303"/>
      <c r="X80" s="305"/>
      <c r="Y80" s="306"/>
      <c r="Z80" s="303"/>
      <c r="AA80" s="307"/>
      <c r="AB80" s="303"/>
      <c r="AC80" s="308"/>
      <c r="AD80" s="309"/>
      <c r="AE80" s="100"/>
      <c r="AF80" s="100"/>
      <c r="AG80" s="310"/>
      <c r="AH80" s="168"/>
      <c r="AI80" s="311"/>
      <c r="AJ80" s="303"/>
      <c r="AK80" s="1449" t="str">
        <f t="shared" si="8"/>
        <v/>
      </c>
      <c r="AL80" s="304"/>
      <c r="AM80" s="171"/>
      <c r="AN80" s="171"/>
      <c r="AO80" s="171"/>
      <c r="AP80" s="312"/>
      <c r="AU80" s="229"/>
    </row>
    <row r="81" spans="1:47" ht="20.100000000000001" customHeight="1">
      <c r="A81" s="302"/>
      <c r="B81" s="303"/>
      <c r="C81" s="11">
        <v>69</v>
      </c>
      <c r="D81" s="304"/>
      <c r="E81" s="171"/>
      <c r="F81" s="171"/>
      <c r="G81" s="100"/>
      <c r="H81" s="100"/>
      <c r="I81" s="100"/>
      <c r="J81" s="363"/>
      <c r="K81" s="191"/>
      <c r="L81" s="100"/>
      <c r="M81" s="100"/>
      <c r="N81" s="100"/>
      <c r="O81" s="191"/>
      <c r="P81" s="191"/>
      <c r="Q81" s="191"/>
      <c r="R81" s="1448" t="str">
        <f t="shared" si="6"/>
        <v/>
      </c>
      <c r="S81" s="302"/>
      <c r="T81" s="100"/>
      <c r="U81" s="1446">
        <f t="shared" si="7"/>
        <v>0</v>
      </c>
      <c r="V81" s="100"/>
      <c r="W81" s="303"/>
      <c r="X81" s="305"/>
      <c r="Y81" s="306"/>
      <c r="Z81" s="303"/>
      <c r="AA81" s="307"/>
      <c r="AB81" s="303"/>
      <c r="AC81" s="308"/>
      <c r="AD81" s="309"/>
      <c r="AE81" s="100"/>
      <c r="AF81" s="100"/>
      <c r="AG81" s="310"/>
      <c r="AH81" s="168"/>
      <c r="AI81" s="311"/>
      <c r="AJ81" s="303"/>
      <c r="AK81" s="1449" t="str">
        <f t="shared" si="8"/>
        <v/>
      </c>
      <c r="AL81" s="304"/>
      <c r="AM81" s="171"/>
      <c r="AN81" s="171"/>
      <c r="AO81" s="171"/>
      <c r="AP81" s="312"/>
      <c r="AU81" s="229"/>
    </row>
    <row r="82" spans="1:47" ht="20.100000000000001" customHeight="1">
      <c r="A82" s="302"/>
      <c r="B82" s="303"/>
      <c r="C82" s="11">
        <v>70</v>
      </c>
      <c r="D82" s="304"/>
      <c r="E82" s="171"/>
      <c r="F82" s="171"/>
      <c r="G82" s="100"/>
      <c r="H82" s="100"/>
      <c r="I82" s="100"/>
      <c r="J82" s="363"/>
      <c r="K82" s="191"/>
      <c r="L82" s="100"/>
      <c r="M82" s="100"/>
      <c r="N82" s="100"/>
      <c r="O82" s="191"/>
      <c r="P82" s="191"/>
      <c r="Q82" s="191"/>
      <c r="R82" s="1448" t="str">
        <f t="shared" si="6"/>
        <v/>
      </c>
      <c r="S82" s="302"/>
      <c r="T82" s="100"/>
      <c r="U82" s="1446">
        <f t="shared" si="7"/>
        <v>0</v>
      </c>
      <c r="V82" s="100"/>
      <c r="W82" s="303"/>
      <c r="X82" s="305"/>
      <c r="Y82" s="306"/>
      <c r="Z82" s="303"/>
      <c r="AA82" s="307"/>
      <c r="AB82" s="303"/>
      <c r="AC82" s="308"/>
      <c r="AD82" s="309"/>
      <c r="AE82" s="100"/>
      <c r="AF82" s="100"/>
      <c r="AG82" s="310"/>
      <c r="AH82" s="168"/>
      <c r="AI82" s="311"/>
      <c r="AJ82" s="303"/>
      <c r="AK82" s="1449" t="str">
        <f t="shared" si="8"/>
        <v/>
      </c>
      <c r="AL82" s="304"/>
      <c r="AM82" s="171"/>
      <c r="AN82" s="171"/>
      <c r="AO82" s="171"/>
      <c r="AP82" s="312"/>
      <c r="AU82" s="229"/>
    </row>
    <row r="83" spans="1:47" ht="20.100000000000001" customHeight="1">
      <c r="A83" s="302"/>
      <c r="B83" s="303"/>
      <c r="C83" s="11">
        <v>71</v>
      </c>
      <c r="D83" s="304"/>
      <c r="E83" s="171"/>
      <c r="F83" s="171"/>
      <c r="G83" s="100"/>
      <c r="H83" s="100"/>
      <c r="I83" s="100"/>
      <c r="J83" s="363"/>
      <c r="K83" s="191"/>
      <c r="L83" s="100"/>
      <c r="M83" s="100"/>
      <c r="N83" s="100"/>
      <c r="O83" s="191"/>
      <c r="P83" s="191"/>
      <c r="Q83" s="191"/>
      <c r="R83" s="1448" t="str">
        <f t="shared" si="6"/>
        <v/>
      </c>
      <c r="S83" s="302"/>
      <c r="T83" s="100"/>
      <c r="U83" s="1446">
        <f t="shared" si="7"/>
        <v>0</v>
      </c>
      <c r="V83" s="100"/>
      <c r="W83" s="303"/>
      <c r="X83" s="305"/>
      <c r="Y83" s="306"/>
      <c r="Z83" s="303"/>
      <c r="AA83" s="307"/>
      <c r="AB83" s="303"/>
      <c r="AC83" s="308"/>
      <c r="AD83" s="309"/>
      <c r="AE83" s="100"/>
      <c r="AF83" s="100"/>
      <c r="AG83" s="310"/>
      <c r="AH83" s="168"/>
      <c r="AI83" s="311"/>
      <c r="AJ83" s="303"/>
      <c r="AK83" s="1449" t="str">
        <f t="shared" si="8"/>
        <v/>
      </c>
      <c r="AL83" s="304"/>
      <c r="AM83" s="171"/>
      <c r="AN83" s="171"/>
      <c r="AO83" s="171"/>
      <c r="AP83" s="312"/>
      <c r="AU83" s="229"/>
    </row>
    <row r="84" spans="1:47" ht="20.100000000000001" customHeight="1">
      <c r="A84" s="302"/>
      <c r="B84" s="303"/>
      <c r="C84" s="11">
        <v>72</v>
      </c>
      <c r="D84" s="304"/>
      <c r="E84" s="171"/>
      <c r="F84" s="171"/>
      <c r="G84" s="100"/>
      <c r="H84" s="100"/>
      <c r="I84" s="100"/>
      <c r="J84" s="363"/>
      <c r="K84" s="191"/>
      <c r="L84" s="100"/>
      <c r="M84" s="100"/>
      <c r="N84" s="100"/>
      <c r="O84" s="191"/>
      <c r="P84" s="191"/>
      <c r="Q84" s="191"/>
      <c r="R84" s="1448" t="str">
        <f t="shared" si="6"/>
        <v/>
      </c>
      <c r="S84" s="302"/>
      <c r="T84" s="100"/>
      <c r="U84" s="1446">
        <f t="shared" si="7"/>
        <v>0</v>
      </c>
      <c r="V84" s="100"/>
      <c r="W84" s="303"/>
      <c r="X84" s="305"/>
      <c r="Y84" s="306"/>
      <c r="Z84" s="303"/>
      <c r="AA84" s="307"/>
      <c r="AB84" s="303"/>
      <c r="AC84" s="308"/>
      <c r="AD84" s="309"/>
      <c r="AE84" s="100"/>
      <c r="AF84" s="100"/>
      <c r="AG84" s="310"/>
      <c r="AH84" s="168"/>
      <c r="AI84" s="311"/>
      <c r="AJ84" s="303"/>
      <c r="AK84" s="1449" t="str">
        <f t="shared" si="8"/>
        <v/>
      </c>
      <c r="AL84" s="304"/>
      <c r="AM84" s="171"/>
      <c r="AN84" s="171"/>
      <c r="AO84" s="171"/>
      <c r="AP84" s="312"/>
      <c r="AU84" s="229"/>
    </row>
    <row r="85" spans="1:47" ht="20.100000000000001" customHeight="1">
      <c r="A85" s="302"/>
      <c r="B85" s="303"/>
      <c r="C85" s="11">
        <v>73</v>
      </c>
      <c r="D85" s="304"/>
      <c r="E85" s="171"/>
      <c r="F85" s="171"/>
      <c r="G85" s="100"/>
      <c r="H85" s="100"/>
      <c r="I85" s="100"/>
      <c r="J85" s="363"/>
      <c r="K85" s="191"/>
      <c r="L85" s="100"/>
      <c r="M85" s="100"/>
      <c r="N85" s="100"/>
      <c r="O85" s="191"/>
      <c r="P85" s="191"/>
      <c r="Q85" s="191"/>
      <c r="R85" s="1448" t="str">
        <f t="shared" si="6"/>
        <v/>
      </c>
      <c r="S85" s="302"/>
      <c r="T85" s="100"/>
      <c r="U85" s="1446">
        <f t="shared" si="7"/>
        <v>0</v>
      </c>
      <c r="V85" s="100"/>
      <c r="W85" s="303"/>
      <c r="X85" s="305"/>
      <c r="Y85" s="306"/>
      <c r="Z85" s="303"/>
      <c r="AA85" s="307"/>
      <c r="AB85" s="303"/>
      <c r="AC85" s="308"/>
      <c r="AD85" s="309"/>
      <c r="AE85" s="100"/>
      <c r="AF85" s="100"/>
      <c r="AG85" s="310"/>
      <c r="AH85" s="168"/>
      <c r="AI85" s="311"/>
      <c r="AJ85" s="303"/>
      <c r="AK85" s="1449" t="str">
        <f t="shared" si="8"/>
        <v/>
      </c>
      <c r="AL85" s="304"/>
      <c r="AM85" s="171"/>
      <c r="AN85" s="171"/>
      <c r="AO85" s="171"/>
      <c r="AP85" s="312"/>
      <c r="AU85" s="229"/>
    </row>
    <row r="86" spans="1:47" ht="20.100000000000001" customHeight="1">
      <c r="A86" s="302"/>
      <c r="B86" s="303"/>
      <c r="C86" s="11">
        <v>74</v>
      </c>
      <c r="D86" s="304"/>
      <c r="E86" s="171"/>
      <c r="F86" s="171"/>
      <c r="G86" s="100"/>
      <c r="H86" s="100"/>
      <c r="I86" s="100"/>
      <c r="J86" s="363"/>
      <c r="K86" s="191"/>
      <c r="L86" s="100"/>
      <c r="M86" s="100"/>
      <c r="N86" s="100"/>
      <c r="O86" s="191"/>
      <c r="P86" s="191"/>
      <c r="Q86" s="191"/>
      <c r="R86" s="1448" t="str">
        <f t="shared" si="6"/>
        <v/>
      </c>
      <c r="S86" s="302"/>
      <c r="T86" s="100"/>
      <c r="U86" s="1446">
        <f t="shared" si="7"/>
        <v>0</v>
      </c>
      <c r="V86" s="100"/>
      <c r="W86" s="303"/>
      <c r="X86" s="305"/>
      <c r="Y86" s="306"/>
      <c r="Z86" s="303"/>
      <c r="AA86" s="307"/>
      <c r="AB86" s="303"/>
      <c r="AC86" s="308"/>
      <c r="AD86" s="309"/>
      <c r="AE86" s="100"/>
      <c r="AF86" s="100"/>
      <c r="AG86" s="310"/>
      <c r="AH86" s="168"/>
      <c r="AI86" s="311"/>
      <c r="AJ86" s="303"/>
      <c r="AK86" s="1449" t="str">
        <f t="shared" si="8"/>
        <v/>
      </c>
      <c r="AL86" s="304"/>
      <c r="AM86" s="171"/>
      <c r="AN86" s="171"/>
      <c r="AO86" s="171"/>
      <c r="AP86" s="312"/>
      <c r="AU86" s="229"/>
    </row>
    <row r="87" spans="1:47" ht="20.100000000000001" customHeight="1">
      <c r="A87" s="302"/>
      <c r="B87" s="303"/>
      <c r="C87" s="11">
        <v>75</v>
      </c>
      <c r="D87" s="304"/>
      <c r="E87" s="171"/>
      <c r="F87" s="171"/>
      <c r="G87" s="100"/>
      <c r="H87" s="100"/>
      <c r="I87" s="100"/>
      <c r="J87" s="363"/>
      <c r="K87" s="191"/>
      <c r="L87" s="100"/>
      <c r="M87" s="100"/>
      <c r="N87" s="100"/>
      <c r="O87" s="191"/>
      <c r="P87" s="191"/>
      <c r="Q87" s="191"/>
      <c r="R87" s="1448" t="str">
        <f t="shared" si="6"/>
        <v/>
      </c>
      <c r="S87" s="302"/>
      <c r="T87" s="100"/>
      <c r="U87" s="1446">
        <f t="shared" si="7"/>
        <v>0</v>
      </c>
      <c r="V87" s="100"/>
      <c r="W87" s="303"/>
      <c r="X87" s="305"/>
      <c r="Y87" s="306"/>
      <c r="Z87" s="303"/>
      <c r="AA87" s="307"/>
      <c r="AB87" s="303"/>
      <c r="AC87" s="308"/>
      <c r="AD87" s="309"/>
      <c r="AE87" s="100"/>
      <c r="AF87" s="100"/>
      <c r="AG87" s="310"/>
      <c r="AH87" s="168"/>
      <c r="AI87" s="311"/>
      <c r="AJ87" s="303"/>
      <c r="AK87" s="1449" t="str">
        <f t="shared" si="8"/>
        <v/>
      </c>
      <c r="AL87" s="304"/>
      <c r="AM87" s="171"/>
      <c r="AN87" s="171"/>
      <c r="AO87" s="171"/>
      <c r="AP87" s="312"/>
      <c r="AU87" s="229"/>
    </row>
    <row r="88" spans="1:47" ht="20.100000000000001" customHeight="1">
      <c r="A88" s="302"/>
      <c r="B88" s="303"/>
      <c r="C88" s="11">
        <v>76</v>
      </c>
      <c r="D88" s="304"/>
      <c r="E88" s="171"/>
      <c r="F88" s="171"/>
      <c r="G88" s="100"/>
      <c r="H88" s="100"/>
      <c r="I88" s="100"/>
      <c r="J88" s="363"/>
      <c r="K88" s="191"/>
      <c r="L88" s="100"/>
      <c r="M88" s="100"/>
      <c r="N88" s="100"/>
      <c r="O88" s="191"/>
      <c r="P88" s="191"/>
      <c r="Q88" s="191"/>
      <c r="R88" s="1448" t="str">
        <f t="shared" si="6"/>
        <v/>
      </c>
      <c r="S88" s="302"/>
      <c r="T88" s="100"/>
      <c r="U88" s="1446">
        <f t="shared" si="7"/>
        <v>0</v>
      </c>
      <c r="V88" s="100"/>
      <c r="W88" s="303"/>
      <c r="X88" s="305"/>
      <c r="Y88" s="306"/>
      <c r="Z88" s="303"/>
      <c r="AA88" s="307"/>
      <c r="AB88" s="303"/>
      <c r="AC88" s="308"/>
      <c r="AD88" s="309"/>
      <c r="AE88" s="100"/>
      <c r="AF88" s="100"/>
      <c r="AG88" s="310"/>
      <c r="AH88" s="168"/>
      <c r="AI88" s="311"/>
      <c r="AJ88" s="303"/>
      <c r="AK88" s="1449" t="str">
        <f t="shared" si="8"/>
        <v/>
      </c>
      <c r="AL88" s="304"/>
      <c r="AM88" s="171"/>
      <c r="AN88" s="171"/>
      <c r="AO88" s="171"/>
      <c r="AP88" s="312"/>
      <c r="AU88" s="229"/>
    </row>
    <row r="89" spans="1:47" ht="20.100000000000001" customHeight="1">
      <c r="A89" s="302"/>
      <c r="B89" s="303"/>
      <c r="C89" s="11">
        <v>77</v>
      </c>
      <c r="D89" s="304"/>
      <c r="E89" s="171"/>
      <c r="F89" s="171"/>
      <c r="G89" s="100"/>
      <c r="H89" s="100"/>
      <c r="I89" s="100"/>
      <c r="J89" s="363"/>
      <c r="K89" s="191"/>
      <c r="L89" s="100"/>
      <c r="M89" s="100"/>
      <c r="N89" s="100"/>
      <c r="O89" s="191"/>
      <c r="P89" s="191"/>
      <c r="Q89" s="191"/>
      <c r="R89" s="1448" t="str">
        <f t="shared" si="6"/>
        <v/>
      </c>
      <c r="S89" s="302"/>
      <c r="T89" s="100"/>
      <c r="U89" s="1446">
        <f t="shared" si="7"/>
        <v>0</v>
      </c>
      <c r="V89" s="100"/>
      <c r="W89" s="303"/>
      <c r="X89" s="305"/>
      <c r="Y89" s="306"/>
      <c r="Z89" s="303"/>
      <c r="AA89" s="307"/>
      <c r="AB89" s="303"/>
      <c r="AC89" s="308"/>
      <c r="AD89" s="309"/>
      <c r="AE89" s="100"/>
      <c r="AF89" s="100"/>
      <c r="AG89" s="310"/>
      <c r="AH89" s="168"/>
      <c r="AI89" s="311"/>
      <c r="AJ89" s="303"/>
      <c r="AK89" s="1449" t="str">
        <f t="shared" si="8"/>
        <v/>
      </c>
      <c r="AL89" s="304"/>
      <c r="AM89" s="171"/>
      <c r="AN89" s="171"/>
      <c r="AO89" s="171"/>
      <c r="AP89" s="312"/>
      <c r="AU89" s="229"/>
    </row>
    <row r="90" spans="1:47" ht="20.100000000000001" customHeight="1">
      <c r="A90" s="302"/>
      <c r="B90" s="303"/>
      <c r="C90" s="11">
        <v>78</v>
      </c>
      <c r="D90" s="304"/>
      <c r="E90" s="171"/>
      <c r="F90" s="171"/>
      <c r="G90" s="100"/>
      <c r="H90" s="100"/>
      <c r="I90" s="100"/>
      <c r="J90" s="363"/>
      <c r="K90" s="191"/>
      <c r="L90" s="100"/>
      <c r="M90" s="100"/>
      <c r="N90" s="100"/>
      <c r="O90" s="191"/>
      <c r="P90" s="191"/>
      <c r="Q90" s="191"/>
      <c r="R90" s="1448" t="str">
        <f t="shared" si="6"/>
        <v/>
      </c>
      <c r="S90" s="302"/>
      <c r="T90" s="100"/>
      <c r="U90" s="1446">
        <f t="shared" si="7"/>
        <v>0</v>
      </c>
      <c r="V90" s="100"/>
      <c r="W90" s="303"/>
      <c r="X90" s="305"/>
      <c r="Y90" s="306"/>
      <c r="Z90" s="303"/>
      <c r="AA90" s="307"/>
      <c r="AB90" s="303"/>
      <c r="AC90" s="308"/>
      <c r="AD90" s="309"/>
      <c r="AE90" s="100"/>
      <c r="AF90" s="100"/>
      <c r="AG90" s="310"/>
      <c r="AH90" s="168"/>
      <c r="AI90" s="311"/>
      <c r="AJ90" s="303"/>
      <c r="AK90" s="1449" t="str">
        <f t="shared" si="8"/>
        <v/>
      </c>
      <c r="AL90" s="304"/>
      <c r="AM90" s="171"/>
      <c r="AN90" s="171"/>
      <c r="AO90" s="171"/>
      <c r="AP90" s="312"/>
      <c r="AU90" s="229"/>
    </row>
    <row r="91" spans="1:47" ht="20.100000000000001" customHeight="1">
      <c r="A91" s="302"/>
      <c r="B91" s="303"/>
      <c r="C91" s="11">
        <v>79</v>
      </c>
      <c r="D91" s="304"/>
      <c r="E91" s="171"/>
      <c r="F91" s="171"/>
      <c r="G91" s="100"/>
      <c r="H91" s="100"/>
      <c r="I91" s="100"/>
      <c r="J91" s="363"/>
      <c r="K91" s="191"/>
      <c r="L91" s="100"/>
      <c r="M91" s="100"/>
      <c r="N91" s="100"/>
      <c r="O91" s="191"/>
      <c r="P91" s="191"/>
      <c r="Q91" s="191"/>
      <c r="R91" s="1448" t="str">
        <f t="shared" si="6"/>
        <v/>
      </c>
      <c r="S91" s="302"/>
      <c r="T91" s="100"/>
      <c r="U91" s="1446">
        <f t="shared" si="7"/>
        <v>0</v>
      </c>
      <c r="V91" s="100"/>
      <c r="W91" s="303"/>
      <c r="X91" s="305"/>
      <c r="Y91" s="306"/>
      <c r="Z91" s="303"/>
      <c r="AA91" s="307"/>
      <c r="AB91" s="303"/>
      <c r="AC91" s="308"/>
      <c r="AD91" s="309"/>
      <c r="AE91" s="100"/>
      <c r="AF91" s="100"/>
      <c r="AG91" s="310"/>
      <c r="AH91" s="168"/>
      <c r="AI91" s="311"/>
      <c r="AJ91" s="303"/>
      <c r="AK91" s="1449" t="str">
        <f t="shared" si="8"/>
        <v/>
      </c>
      <c r="AL91" s="304"/>
      <c r="AM91" s="171"/>
      <c r="AN91" s="171"/>
      <c r="AO91" s="171"/>
      <c r="AP91" s="312"/>
      <c r="AU91" s="229"/>
    </row>
    <row r="92" spans="1:47" ht="20.100000000000001" customHeight="1">
      <c r="A92" s="302"/>
      <c r="B92" s="303"/>
      <c r="C92" s="11">
        <v>80</v>
      </c>
      <c r="D92" s="304"/>
      <c r="E92" s="171"/>
      <c r="F92" s="171"/>
      <c r="G92" s="100"/>
      <c r="H92" s="100"/>
      <c r="I92" s="100"/>
      <c r="J92" s="363"/>
      <c r="K92" s="191"/>
      <c r="L92" s="100"/>
      <c r="M92" s="100"/>
      <c r="N92" s="100"/>
      <c r="O92" s="191"/>
      <c r="P92" s="191"/>
      <c r="Q92" s="191"/>
      <c r="R92" s="1448" t="str">
        <f t="shared" si="6"/>
        <v/>
      </c>
      <c r="S92" s="302"/>
      <c r="T92" s="100"/>
      <c r="U92" s="1446">
        <f t="shared" si="7"/>
        <v>0</v>
      </c>
      <c r="V92" s="100"/>
      <c r="W92" s="303"/>
      <c r="X92" s="305"/>
      <c r="Y92" s="306"/>
      <c r="Z92" s="303"/>
      <c r="AA92" s="307"/>
      <c r="AB92" s="303"/>
      <c r="AC92" s="308"/>
      <c r="AD92" s="309"/>
      <c r="AE92" s="100"/>
      <c r="AF92" s="100"/>
      <c r="AG92" s="310"/>
      <c r="AH92" s="168"/>
      <c r="AI92" s="311"/>
      <c r="AJ92" s="303"/>
      <c r="AK92" s="1449" t="str">
        <f t="shared" si="8"/>
        <v/>
      </c>
      <c r="AL92" s="304"/>
      <c r="AM92" s="171"/>
      <c r="AN92" s="171"/>
      <c r="AO92" s="171"/>
      <c r="AP92" s="312"/>
      <c r="AU92" s="229"/>
    </row>
    <row r="93" spans="1:47" ht="20.100000000000001" customHeight="1">
      <c r="A93" s="302"/>
      <c r="B93" s="303"/>
      <c r="C93" s="11">
        <v>81</v>
      </c>
      <c r="D93" s="304"/>
      <c r="E93" s="171"/>
      <c r="F93" s="171"/>
      <c r="G93" s="100"/>
      <c r="H93" s="100"/>
      <c r="I93" s="100"/>
      <c r="J93" s="363"/>
      <c r="K93" s="191"/>
      <c r="L93" s="100"/>
      <c r="M93" s="100"/>
      <c r="N93" s="100"/>
      <c r="O93" s="191"/>
      <c r="P93" s="191"/>
      <c r="Q93" s="191"/>
      <c r="R93" s="1448" t="str">
        <f t="shared" si="6"/>
        <v/>
      </c>
      <c r="S93" s="302"/>
      <c r="T93" s="100"/>
      <c r="U93" s="1446">
        <f t="shared" si="7"/>
        <v>0</v>
      </c>
      <c r="V93" s="100"/>
      <c r="W93" s="303"/>
      <c r="X93" s="305"/>
      <c r="Y93" s="306"/>
      <c r="Z93" s="303"/>
      <c r="AA93" s="307"/>
      <c r="AB93" s="303"/>
      <c r="AC93" s="308"/>
      <c r="AD93" s="309"/>
      <c r="AE93" s="100"/>
      <c r="AF93" s="100"/>
      <c r="AG93" s="310"/>
      <c r="AH93" s="168"/>
      <c r="AI93" s="311"/>
      <c r="AJ93" s="303"/>
      <c r="AK93" s="1449" t="str">
        <f t="shared" si="8"/>
        <v/>
      </c>
      <c r="AL93" s="304"/>
      <c r="AM93" s="171"/>
      <c r="AN93" s="171"/>
      <c r="AO93" s="171"/>
      <c r="AP93" s="312"/>
      <c r="AU93" s="229"/>
    </row>
    <row r="94" spans="1:47" ht="20.100000000000001" customHeight="1">
      <c r="A94" s="302"/>
      <c r="B94" s="303"/>
      <c r="C94" s="11">
        <v>82</v>
      </c>
      <c r="D94" s="304"/>
      <c r="E94" s="171"/>
      <c r="F94" s="171"/>
      <c r="G94" s="100"/>
      <c r="H94" s="100"/>
      <c r="I94" s="100"/>
      <c r="J94" s="363"/>
      <c r="K94" s="191"/>
      <c r="L94" s="100"/>
      <c r="M94" s="100"/>
      <c r="N94" s="100"/>
      <c r="O94" s="191"/>
      <c r="P94" s="191"/>
      <c r="Q94" s="191"/>
      <c r="R94" s="1448" t="str">
        <f t="shared" si="6"/>
        <v/>
      </c>
      <c r="S94" s="302"/>
      <c r="T94" s="100"/>
      <c r="U94" s="1446">
        <f t="shared" si="7"/>
        <v>0</v>
      </c>
      <c r="V94" s="100"/>
      <c r="W94" s="303"/>
      <c r="X94" s="305"/>
      <c r="Y94" s="306"/>
      <c r="Z94" s="303"/>
      <c r="AA94" s="307"/>
      <c r="AB94" s="303"/>
      <c r="AC94" s="308"/>
      <c r="AD94" s="309"/>
      <c r="AE94" s="100"/>
      <c r="AF94" s="100"/>
      <c r="AG94" s="310"/>
      <c r="AH94" s="168"/>
      <c r="AI94" s="311"/>
      <c r="AJ94" s="303"/>
      <c r="AK94" s="1449" t="str">
        <f t="shared" si="8"/>
        <v/>
      </c>
      <c r="AL94" s="304"/>
      <c r="AM94" s="171"/>
      <c r="AN94" s="171"/>
      <c r="AO94" s="171"/>
      <c r="AP94" s="312"/>
      <c r="AU94" s="229"/>
    </row>
    <row r="95" spans="1:47" ht="20.100000000000001" customHeight="1">
      <c r="A95" s="302"/>
      <c r="B95" s="303"/>
      <c r="C95" s="11">
        <v>83</v>
      </c>
      <c r="D95" s="304"/>
      <c r="E95" s="171"/>
      <c r="F95" s="171"/>
      <c r="G95" s="100"/>
      <c r="H95" s="100"/>
      <c r="I95" s="100"/>
      <c r="J95" s="363"/>
      <c r="K95" s="191"/>
      <c r="L95" s="100"/>
      <c r="M95" s="100"/>
      <c r="N95" s="100"/>
      <c r="O95" s="191"/>
      <c r="P95" s="191"/>
      <c r="Q95" s="191"/>
      <c r="R95" s="1448" t="str">
        <f t="shared" si="6"/>
        <v/>
      </c>
      <c r="S95" s="302"/>
      <c r="T95" s="100"/>
      <c r="U95" s="1446">
        <f t="shared" si="7"/>
        <v>0</v>
      </c>
      <c r="V95" s="100"/>
      <c r="W95" s="303"/>
      <c r="X95" s="305"/>
      <c r="Y95" s="306"/>
      <c r="Z95" s="303"/>
      <c r="AA95" s="307"/>
      <c r="AB95" s="303"/>
      <c r="AC95" s="308"/>
      <c r="AD95" s="309"/>
      <c r="AE95" s="100"/>
      <c r="AF95" s="100"/>
      <c r="AG95" s="310"/>
      <c r="AH95" s="168"/>
      <c r="AI95" s="311"/>
      <c r="AJ95" s="303"/>
      <c r="AK95" s="1449" t="str">
        <f t="shared" si="8"/>
        <v/>
      </c>
      <c r="AL95" s="304"/>
      <c r="AM95" s="171"/>
      <c r="AN95" s="171"/>
      <c r="AO95" s="171"/>
      <c r="AP95" s="312"/>
      <c r="AU95" s="229"/>
    </row>
    <row r="96" spans="1:47" ht="20.100000000000001" customHeight="1">
      <c r="A96" s="302"/>
      <c r="B96" s="303"/>
      <c r="C96" s="11">
        <v>84</v>
      </c>
      <c r="D96" s="304"/>
      <c r="E96" s="171"/>
      <c r="F96" s="171"/>
      <c r="G96" s="100"/>
      <c r="H96" s="100"/>
      <c r="I96" s="100"/>
      <c r="J96" s="363"/>
      <c r="K96" s="191"/>
      <c r="L96" s="100"/>
      <c r="M96" s="100"/>
      <c r="N96" s="100"/>
      <c r="O96" s="191"/>
      <c r="P96" s="191"/>
      <c r="Q96" s="191"/>
      <c r="R96" s="1448" t="str">
        <f t="shared" si="6"/>
        <v/>
      </c>
      <c r="S96" s="302"/>
      <c r="T96" s="100"/>
      <c r="U96" s="1446">
        <f t="shared" si="7"/>
        <v>0</v>
      </c>
      <c r="V96" s="100"/>
      <c r="W96" s="303"/>
      <c r="X96" s="305"/>
      <c r="Y96" s="306"/>
      <c r="Z96" s="303"/>
      <c r="AA96" s="307"/>
      <c r="AB96" s="303"/>
      <c r="AC96" s="308"/>
      <c r="AD96" s="309"/>
      <c r="AE96" s="100"/>
      <c r="AF96" s="100"/>
      <c r="AG96" s="310"/>
      <c r="AH96" s="168"/>
      <c r="AI96" s="311"/>
      <c r="AJ96" s="303"/>
      <c r="AK96" s="1449" t="str">
        <f t="shared" si="8"/>
        <v/>
      </c>
      <c r="AL96" s="304"/>
      <c r="AM96" s="171"/>
      <c r="AN96" s="171"/>
      <c r="AO96" s="171"/>
      <c r="AP96" s="312"/>
      <c r="AU96" s="229"/>
    </row>
    <row r="97" spans="1:50" ht="20.100000000000001" customHeight="1">
      <c r="A97" s="302"/>
      <c r="B97" s="303"/>
      <c r="C97" s="11">
        <v>85</v>
      </c>
      <c r="D97" s="304"/>
      <c r="E97" s="171"/>
      <c r="F97" s="171"/>
      <c r="G97" s="100"/>
      <c r="H97" s="100"/>
      <c r="I97" s="100"/>
      <c r="J97" s="363"/>
      <c r="K97" s="191"/>
      <c r="L97" s="100"/>
      <c r="M97" s="100"/>
      <c r="N97" s="100"/>
      <c r="O97" s="191"/>
      <c r="P97" s="191"/>
      <c r="Q97" s="191"/>
      <c r="R97" s="1448" t="str">
        <f t="shared" si="6"/>
        <v/>
      </c>
      <c r="S97" s="302"/>
      <c r="T97" s="100"/>
      <c r="U97" s="1446">
        <f t="shared" si="7"/>
        <v>0</v>
      </c>
      <c r="V97" s="100"/>
      <c r="W97" s="303"/>
      <c r="X97" s="305"/>
      <c r="Y97" s="306"/>
      <c r="Z97" s="303"/>
      <c r="AA97" s="307"/>
      <c r="AB97" s="303"/>
      <c r="AC97" s="308"/>
      <c r="AD97" s="309"/>
      <c r="AE97" s="100"/>
      <c r="AF97" s="100"/>
      <c r="AG97" s="310"/>
      <c r="AH97" s="168"/>
      <c r="AI97" s="311"/>
      <c r="AJ97" s="303"/>
      <c r="AK97" s="1449" t="str">
        <f t="shared" si="8"/>
        <v/>
      </c>
      <c r="AL97" s="304"/>
      <c r="AM97" s="171"/>
      <c r="AN97" s="171"/>
      <c r="AO97" s="171"/>
      <c r="AP97" s="312"/>
      <c r="AU97" s="229"/>
    </row>
    <row r="98" spans="1:50" ht="20.100000000000001" customHeight="1">
      <c r="A98" s="302"/>
      <c r="B98" s="303"/>
      <c r="C98" s="11">
        <v>86</v>
      </c>
      <c r="D98" s="304"/>
      <c r="E98" s="171"/>
      <c r="F98" s="171"/>
      <c r="G98" s="100"/>
      <c r="H98" s="100"/>
      <c r="I98" s="100"/>
      <c r="J98" s="363"/>
      <c r="K98" s="191"/>
      <c r="L98" s="100"/>
      <c r="M98" s="100"/>
      <c r="N98" s="100"/>
      <c r="O98" s="191"/>
      <c r="P98" s="191"/>
      <c r="Q98" s="191"/>
      <c r="R98" s="1448" t="str">
        <f t="shared" si="6"/>
        <v/>
      </c>
      <c r="S98" s="302"/>
      <c r="T98" s="100"/>
      <c r="U98" s="1446">
        <f t="shared" si="7"/>
        <v>0</v>
      </c>
      <c r="V98" s="100"/>
      <c r="W98" s="303"/>
      <c r="X98" s="305"/>
      <c r="Y98" s="306"/>
      <c r="Z98" s="303"/>
      <c r="AA98" s="307"/>
      <c r="AB98" s="303"/>
      <c r="AC98" s="308"/>
      <c r="AD98" s="309"/>
      <c r="AE98" s="100"/>
      <c r="AF98" s="100"/>
      <c r="AG98" s="310"/>
      <c r="AH98" s="168"/>
      <c r="AI98" s="311"/>
      <c r="AJ98" s="303"/>
      <c r="AK98" s="1449" t="str">
        <f t="shared" si="8"/>
        <v/>
      </c>
      <c r="AL98" s="304"/>
      <c r="AM98" s="171"/>
      <c r="AN98" s="171"/>
      <c r="AO98" s="171"/>
      <c r="AP98" s="312"/>
      <c r="AU98" s="229"/>
    </row>
    <row r="99" spans="1:50" ht="20.100000000000001" customHeight="1">
      <c r="A99" s="302"/>
      <c r="B99" s="303"/>
      <c r="C99" s="11">
        <v>87</v>
      </c>
      <c r="D99" s="304"/>
      <c r="E99" s="171"/>
      <c r="F99" s="171"/>
      <c r="G99" s="100"/>
      <c r="H99" s="100"/>
      <c r="I99" s="100"/>
      <c r="J99" s="363"/>
      <c r="K99" s="191"/>
      <c r="L99" s="100"/>
      <c r="M99" s="100"/>
      <c r="N99" s="100"/>
      <c r="O99" s="191"/>
      <c r="P99" s="191"/>
      <c r="Q99" s="191"/>
      <c r="R99" s="1448" t="str">
        <f t="shared" si="6"/>
        <v/>
      </c>
      <c r="S99" s="302"/>
      <c r="T99" s="100"/>
      <c r="U99" s="1446">
        <f t="shared" si="7"/>
        <v>0</v>
      </c>
      <c r="V99" s="100"/>
      <c r="W99" s="303"/>
      <c r="X99" s="305"/>
      <c r="Y99" s="306"/>
      <c r="Z99" s="303"/>
      <c r="AA99" s="307"/>
      <c r="AB99" s="303"/>
      <c r="AC99" s="308"/>
      <c r="AD99" s="309"/>
      <c r="AE99" s="100"/>
      <c r="AF99" s="100"/>
      <c r="AG99" s="310"/>
      <c r="AH99" s="168"/>
      <c r="AI99" s="311"/>
      <c r="AJ99" s="303"/>
      <c r="AK99" s="1449" t="str">
        <f t="shared" si="8"/>
        <v/>
      </c>
      <c r="AL99" s="304"/>
      <c r="AM99" s="171"/>
      <c r="AN99" s="171"/>
      <c r="AO99" s="171"/>
      <c r="AP99" s="312"/>
      <c r="AU99" s="229"/>
    </row>
    <row r="100" spans="1:50" ht="20.100000000000001" customHeight="1">
      <c r="A100" s="302"/>
      <c r="B100" s="303"/>
      <c r="C100" s="11">
        <v>88</v>
      </c>
      <c r="D100" s="304"/>
      <c r="E100" s="171"/>
      <c r="F100" s="171"/>
      <c r="G100" s="100"/>
      <c r="H100" s="100"/>
      <c r="I100" s="100"/>
      <c r="J100" s="363"/>
      <c r="K100" s="191"/>
      <c r="L100" s="100"/>
      <c r="M100" s="100"/>
      <c r="N100" s="100"/>
      <c r="O100" s="191"/>
      <c r="P100" s="191"/>
      <c r="Q100" s="191"/>
      <c r="R100" s="1448" t="str">
        <f t="shared" si="6"/>
        <v/>
      </c>
      <c r="S100" s="302"/>
      <c r="T100" s="100"/>
      <c r="U100" s="1446">
        <f t="shared" si="7"/>
        <v>0</v>
      </c>
      <c r="V100" s="100"/>
      <c r="W100" s="303"/>
      <c r="X100" s="305"/>
      <c r="Y100" s="306"/>
      <c r="Z100" s="303"/>
      <c r="AA100" s="307"/>
      <c r="AB100" s="303"/>
      <c r="AC100" s="308"/>
      <c r="AD100" s="309"/>
      <c r="AE100" s="100"/>
      <c r="AF100" s="100"/>
      <c r="AG100" s="310"/>
      <c r="AH100" s="168"/>
      <c r="AI100" s="311"/>
      <c r="AJ100" s="303"/>
      <c r="AK100" s="1449" t="str">
        <f t="shared" si="8"/>
        <v/>
      </c>
      <c r="AL100" s="304"/>
      <c r="AM100" s="171"/>
      <c r="AN100" s="171"/>
      <c r="AO100" s="171"/>
      <c r="AP100" s="312"/>
      <c r="AU100" s="229"/>
    </row>
    <row r="101" spans="1:50" ht="20.100000000000001" customHeight="1">
      <c r="A101" s="302"/>
      <c r="B101" s="303"/>
      <c r="C101" s="11">
        <v>89</v>
      </c>
      <c r="D101" s="304"/>
      <c r="E101" s="171"/>
      <c r="F101" s="171"/>
      <c r="G101" s="100"/>
      <c r="H101" s="100"/>
      <c r="I101" s="100"/>
      <c r="J101" s="363"/>
      <c r="K101" s="191"/>
      <c r="L101" s="100"/>
      <c r="M101" s="100"/>
      <c r="N101" s="100"/>
      <c r="O101" s="191"/>
      <c r="P101" s="191"/>
      <c r="Q101" s="191"/>
      <c r="R101" s="1448" t="str">
        <f t="shared" si="6"/>
        <v/>
      </c>
      <c r="S101" s="302"/>
      <c r="T101" s="100"/>
      <c r="U101" s="1446">
        <f t="shared" si="7"/>
        <v>0</v>
      </c>
      <c r="V101" s="100"/>
      <c r="W101" s="303"/>
      <c r="X101" s="305"/>
      <c r="Y101" s="306"/>
      <c r="Z101" s="303"/>
      <c r="AA101" s="307"/>
      <c r="AB101" s="303"/>
      <c r="AC101" s="308"/>
      <c r="AD101" s="309"/>
      <c r="AE101" s="100"/>
      <c r="AF101" s="100"/>
      <c r="AG101" s="310"/>
      <c r="AH101" s="168"/>
      <c r="AI101" s="311"/>
      <c r="AJ101" s="303"/>
      <c r="AK101" s="1449" t="str">
        <f t="shared" si="8"/>
        <v/>
      </c>
      <c r="AL101" s="304"/>
      <c r="AM101" s="171"/>
      <c r="AN101" s="171"/>
      <c r="AO101" s="171"/>
      <c r="AP101" s="312"/>
      <c r="AU101" s="229"/>
    </row>
    <row r="102" spans="1:50" ht="20.100000000000001" customHeight="1">
      <c r="A102" s="302"/>
      <c r="B102" s="303"/>
      <c r="C102" s="11">
        <v>90</v>
      </c>
      <c r="D102" s="304"/>
      <c r="E102" s="171"/>
      <c r="F102" s="171"/>
      <c r="G102" s="100"/>
      <c r="H102" s="100"/>
      <c r="I102" s="100"/>
      <c r="J102" s="363"/>
      <c r="K102" s="191"/>
      <c r="L102" s="100"/>
      <c r="M102" s="100"/>
      <c r="N102" s="100"/>
      <c r="O102" s="191"/>
      <c r="P102" s="191"/>
      <c r="Q102" s="191"/>
      <c r="R102" s="1448" t="str">
        <f t="shared" si="6"/>
        <v/>
      </c>
      <c r="S102" s="302"/>
      <c r="T102" s="100"/>
      <c r="U102" s="1446">
        <f t="shared" si="7"/>
        <v>0</v>
      </c>
      <c r="V102" s="100"/>
      <c r="W102" s="303"/>
      <c r="X102" s="305"/>
      <c r="Y102" s="306"/>
      <c r="Z102" s="303"/>
      <c r="AA102" s="307"/>
      <c r="AB102" s="303"/>
      <c r="AC102" s="308"/>
      <c r="AD102" s="309"/>
      <c r="AE102" s="100"/>
      <c r="AF102" s="100"/>
      <c r="AG102" s="310"/>
      <c r="AH102" s="168"/>
      <c r="AI102" s="311"/>
      <c r="AJ102" s="303"/>
      <c r="AK102" s="1449" t="str">
        <f t="shared" si="8"/>
        <v/>
      </c>
      <c r="AL102" s="304"/>
      <c r="AM102" s="171"/>
      <c r="AN102" s="171"/>
      <c r="AO102" s="171"/>
      <c r="AP102" s="312"/>
      <c r="AU102" s="229"/>
    </row>
    <row r="103" spans="1:50" ht="20.100000000000001" customHeight="1" thickBot="1">
      <c r="A103" s="313"/>
      <c r="B103" s="314"/>
      <c r="C103" s="11">
        <v>91</v>
      </c>
      <c r="D103" s="315"/>
      <c r="E103" s="121"/>
      <c r="F103" s="121"/>
      <c r="G103" s="316"/>
      <c r="H103" s="100"/>
      <c r="I103" s="316"/>
      <c r="J103" s="316"/>
      <c r="K103" s="317"/>
      <c r="L103" s="316"/>
      <c r="M103" s="316"/>
      <c r="N103" s="100"/>
      <c r="O103" s="317"/>
      <c r="P103" s="317"/>
      <c r="Q103" s="317"/>
      <c r="R103" s="1450" t="str">
        <f t="shared" si="6"/>
        <v/>
      </c>
      <c r="S103" s="313"/>
      <c r="T103" s="316"/>
      <c r="U103" s="1451">
        <f t="shared" si="7"/>
        <v>0</v>
      </c>
      <c r="V103" s="316"/>
      <c r="W103" s="314"/>
      <c r="X103" s="318"/>
      <c r="Y103" s="319"/>
      <c r="Z103" s="314"/>
      <c r="AA103" s="307"/>
      <c r="AB103" s="314"/>
      <c r="AC103" s="320"/>
      <c r="AD103" s="321"/>
      <c r="AE103" s="316"/>
      <c r="AF103" s="316"/>
      <c r="AG103" s="322"/>
      <c r="AH103" s="169"/>
      <c r="AI103" s="323"/>
      <c r="AJ103" s="314"/>
      <c r="AK103" s="1452" t="str">
        <f t="shared" si="8"/>
        <v/>
      </c>
      <c r="AL103" s="315"/>
      <c r="AM103" s="121"/>
      <c r="AN103" s="121"/>
      <c r="AO103" s="121"/>
      <c r="AP103" s="324"/>
      <c r="AU103" s="229"/>
    </row>
    <row r="104" spans="1:50" s="228" customFormat="1" ht="20.100000000000001" customHeight="1">
      <c r="A104" s="10"/>
      <c r="B104" s="10"/>
      <c r="C104" s="604"/>
      <c r="D104" s="10"/>
      <c r="E104" s="10"/>
      <c r="F104" s="10"/>
      <c r="G104" s="10"/>
      <c r="H104" s="10"/>
      <c r="I104" s="10"/>
      <c r="J104" s="10"/>
      <c r="K104" s="1371"/>
      <c r="L104" s="10"/>
      <c r="M104" s="10"/>
      <c r="N104" s="10"/>
      <c r="O104" s="1371"/>
      <c r="P104" s="1371"/>
      <c r="Q104" s="1371"/>
      <c r="R104" s="10"/>
      <c r="S104" s="10"/>
      <c r="T104" s="10"/>
      <c r="U104" s="10"/>
      <c r="V104" s="10"/>
      <c r="W104" s="10"/>
      <c r="X104" s="10"/>
      <c r="Y104" s="10"/>
      <c r="Z104" s="10"/>
      <c r="AA104" s="1371"/>
      <c r="AB104" s="10"/>
      <c r="AC104" s="1371"/>
      <c r="AD104" s="10"/>
      <c r="AE104" s="10"/>
      <c r="AF104" s="10"/>
      <c r="AG104" s="10"/>
      <c r="AH104" s="1371"/>
      <c r="AI104" s="127"/>
      <c r="AJ104" s="127"/>
      <c r="AK104" s="1371"/>
      <c r="AL104" s="10"/>
      <c r="AM104" s="10"/>
      <c r="AN104" s="10"/>
      <c r="AO104" s="10"/>
      <c r="AP104" s="10"/>
      <c r="AQ104" s="229"/>
      <c r="AR104" s="267"/>
      <c r="AS104" s="267"/>
      <c r="AT104" s="267"/>
      <c r="AU104" s="229"/>
      <c r="AV104" s="229"/>
      <c r="AW104" s="229"/>
      <c r="AX104" s="229"/>
    </row>
    <row r="105" spans="1:50" ht="37.5" customHeight="1">
      <c r="A105" s="2"/>
      <c r="B105" s="2"/>
      <c r="C105" s="11"/>
      <c r="D105" s="2"/>
      <c r="E105" s="2"/>
      <c r="F105" s="2"/>
      <c r="G105" s="2"/>
      <c r="H105" s="2"/>
      <c r="I105" s="2"/>
      <c r="J105" s="2"/>
      <c r="K105" s="11"/>
      <c r="L105" s="2"/>
      <c r="M105" s="2"/>
      <c r="N105" s="2"/>
      <c r="O105" s="11"/>
      <c r="P105" s="11"/>
      <c r="Q105" s="11"/>
      <c r="R105" s="2"/>
      <c r="S105" s="10"/>
      <c r="T105" s="1453"/>
      <c r="U105" s="10"/>
      <c r="V105" s="10"/>
      <c r="W105" s="10"/>
      <c r="X105" s="2"/>
      <c r="Y105" s="1454"/>
      <c r="Z105" s="1455"/>
      <c r="AA105" s="11"/>
      <c r="AB105" s="2"/>
      <c r="AC105" s="11"/>
      <c r="AD105" s="2"/>
      <c r="AE105" s="7"/>
      <c r="AF105" s="2"/>
      <c r="AG105" s="2"/>
      <c r="AH105" s="11"/>
      <c r="AI105" s="2"/>
      <c r="AJ105" s="2"/>
      <c r="AK105" s="11"/>
      <c r="AL105" s="10"/>
      <c r="AM105" s="10"/>
      <c r="AN105" s="2"/>
      <c r="AO105" s="2"/>
      <c r="AP105" s="2"/>
      <c r="AR105" s="325"/>
      <c r="AS105" s="325"/>
      <c r="AT105" s="14"/>
      <c r="AU105" s="14"/>
    </row>
    <row r="106" spans="1:50" ht="16.2" customHeight="1">
      <c r="A106" s="2"/>
      <c r="B106" s="2"/>
      <c r="C106" s="11"/>
      <c r="D106" s="2"/>
      <c r="E106" s="2"/>
      <c r="F106" s="2"/>
      <c r="G106" s="2"/>
      <c r="H106" s="2"/>
      <c r="I106" s="2"/>
      <c r="J106" s="2"/>
      <c r="K106" s="11"/>
      <c r="L106" s="2"/>
      <c r="M106" s="2"/>
      <c r="N106" s="2"/>
      <c r="O106" s="11"/>
      <c r="P106" s="11"/>
      <c r="Q106" s="11"/>
      <c r="R106" s="2"/>
      <c r="S106" s="10"/>
      <c r="T106" s="10"/>
      <c r="U106" s="10"/>
      <c r="V106" s="10"/>
      <c r="W106" s="10"/>
      <c r="X106" s="2"/>
      <c r="Y106" s="1454"/>
      <c r="Z106" s="1455"/>
      <c r="AA106" s="2"/>
      <c r="AB106" s="2"/>
      <c r="AC106" s="1456"/>
      <c r="AD106" s="7"/>
      <c r="AE106" s="7"/>
      <c r="AF106" s="2"/>
      <c r="AG106" s="2"/>
      <c r="AH106" s="2"/>
      <c r="AI106" s="2"/>
      <c r="AJ106" s="2"/>
      <c r="AK106" s="11"/>
      <c r="AL106" s="10"/>
      <c r="AM106" s="10"/>
      <c r="AN106" s="2"/>
      <c r="AO106" s="2"/>
      <c r="AP106" s="2"/>
      <c r="AR106" s="325"/>
      <c r="AS106" s="325"/>
      <c r="AT106" s="14"/>
      <c r="AU106" s="14"/>
    </row>
    <row r="107" spans="1:50" ht="16.2" customHeight="1">
      <c r="A107" s="15"/>
      <c r="B107" s="2"/>
      <c r="C107" s="11"/>
      <c r="D107" s="2"/>
      <c r="E107" s="2"/>
      <c r="F107" s="2"/>
      <c r="G107" s="2"/>
      <c r="H107" s="2"/>
      <c r="I107" s="2"/>
      <c r="J107" s="2"/>
      <c r="K107" s="11"/>
      <c r="L107" s="2"/>
      <c r="M107" s="2"/>
      <c r="N107" s="2"/>
      <c r="O107" s="11"/>
      <c r="P107" s="11"/>
      <c r="Q107" s="11"/>
      <c r="R107" s="2"/>
      <c r="S107" s="10"/>
      <c r="T107" s="10"/>
      <c r="U107" s="1457"/>
      <c r="V107" s="10"/>
      <c r="W107" s="10"/>
      <c r="X107" s="2"/>
      <c r="Y107" s="1454"/>
      <c r="Z107" s="1455"/>
      <c r="AA107" s="2"/>
      <c r="AB107" s="2"/>
      <c r="AC107" s="1456"/>
      <c r="AD107" s="7"/>
      <c r="AE107" s="7"/>
      <c r="AF107" s="2"/>
      <c r="AG107" s="2"/>
      <c r="AH107" s="2"/>
      <c r="AI107" s="2"/>
      <c r="AJ107" s="2"/>
      <c r="AK107" s="11"/>
      <c r="AL107" s="10"/>
      <c r="AM107" s="10"/>
      <c r="AN107" s="2"/>
      <c r="AO107" s="2"/>
      <c r="AP107" s="2"/>
      <c r="AR107" s="325"/>
      <c r="AS107" s="325"/>
      <c r="AT107" s="14"/>
      <c r="AU107" s="14"/>
    </row>
    <row r="108" spans="1:50" ht="16.2" customHeight="1">
      <c r="A108" s="3"/>
      <c r="Q108" s="1"/>
      <c r="Z108" s="327"/>
      <c r="AA108" s="265"/>
      <c r="AC108" s="326"/>
      <c r="AD108" s="14"/>
      <c r="AE108" s="14"/>
      <c r="AL108" s="229"/>
      <c r="AM108" s="229"/>
      <c r="AR108" s="325"/>
      <c r="AS108" s="325"/>
      <c r="AT108" s="14"/>
      <c r="AU108" s="14"/>
    </row>
    <row r="109" spans="1:50" ht="16.2" customHeight="1">
      <c r="A109" s="4"/>
      <c r="K109" s="1"/>
      <c r="O109" s="1"/>
      <c r="P109" s="1"/>
      <c r="Q109" s="1"/>
      <c r="AL109" s="229"/>
      <c r="AM109" s="229"/>
    </row>
    <row r="110" spans="1:50" ht="16.2" customHeight="1">
      <c r="O110" s="1"/>
      <c r="P110" s="1"/>
      <c r="Q110" s="1"/>
    </row>
    <row r="111" spans="1:50" ht="12.75" customHeight="1">
      <c r="O111" s="1"/>
      <c r="P111" s="1"/>
      <c r="Q111" s="1"/>
    </row>
    <row r="112" spans="1:50" ht="12.75" customHeight="1">
      <c r="D112" s="2"/>
      <c r="E112" s="2"/>
      <c r="F112" s="2"/>
      <c r="G112" s="2"/>
      <c r="H112" s="2"/>
      <c r="I112" s="2"/>
      <c r="J112" s="2"/>
      <c r="K112" s="11"/>
      <c r="L112" s="2"/>
      <c r="R112" s="2"/>
      <c r="S112" s="2"/>
    </row>
    <row r="113" spans="4:27" ht="12.75" customHeight="1">
      <c r="D113" s="2"/>
      <c r="E113" s="2"/>
      <c r="F113" s="2"/>
      <c r="G113" s="2"/>
      <c r="H113" s="2"/>
      <c r="I113" s="2"/>
      <c r="J113" s="2"/>
      <c r="K113" s="11"/>
      <c r="L113" s="2"/>
      <c r="R113" s="2"/>
      <c r="S113" s="2"/>
    </row>
    <row r="114" spans="4:27" ht="12.75" customHeight="1">
      <c r="D114" s="2"/>
      <c r="E114" s="2"/>
      <c r="F114" s="2"/>
      <c r="G114" s="2"/>
      <c r="H114" s="2"/>
      <c r="I114" s="2"/>
      <c r="J114" s="2"/>
      <c r="K114" s="11"/>
      <c r="L114" s="2"/>
      <c r="R114" s="2"/>
      <c r="S114" s="2"/>
    </row>
    <row r="115" spans="4:27" ht="12.75" customHeight="1">
      <c r="K115" s="11"/>
    </row>
    <row r="116" spans="4:27" ht="12.75" customHeight="1"/>
    <row r="117" spans="4:27" ht="12.75" customHeight="1">
      <c r="I117" s="328"/>
    </row>
    <row r="118" spans="4:27" ht="12.75" customHeight="1"/>
    <row r="119" spans="4:27" ht="12.75" customHeight="1"/>
    <row r="120" spans="4:27" ht="12.75" customHeight="1"/>
    <row r="121" spans="4:27" ht="12.75" customHeight="1"/>
    <row r="122" spans="4:27" ht="12.75" hidden="1" customHeight="1">
      <c r="N122" s="329"/>
      <c r="O122" s="329"/>
      <c r="P122" s="260"/>
      <c r="Q122" s="260"/>
      <c r="R122" s="1956"/>
      <c r="S122" s="1956"/>
    </row>
    <row r="123" spans="4:27" ht="13.5" hidden="1" customHeight="1">
      <c r="D123" s="331" t="str">
        <f>Dictionary!$D$324</f>
        <v>Тип процесса</v>
      </c>
      <c r="F123" s="332"/>
      <c r="G123" s="333" t="str">
        <f>Dictionary!$D$341</f>
        <v>Тип оснастки</v>
      </c>
      <c r="H123" s="334" t="str">
        <f>Dictionary!$D$425</f>
        <v>Короткое наименование</v>
      </c>
      <c r="I123" s="335"/>
      <c r="L123" s="336" t="str">
        <f>Dictionary!$D$509</f>
        <v>Страна + код</v>
      </c>
      <c r="M123" s="337" t="str">
        <f>Dictionary!$D$703</f>
        <v>Классификация</v>
      </c>
      <c r="N123" s="329"/>
      <c r="O123" s="329"/>
      <c r="P123" s="260"/>
      <c r="Q123" s="260"/>
      <c r="R123" s="330"/>
      <c r="S123" s="330"/>
    </row>
    <row r="124" spans="4:27" ht="12.75" hidden="1" customHeight="1">
      <c r="M124" s="235"/>
      <c r="N124" s="329"/>
      <c r="O124" s="329"/>
      <c r="P124" s="260"/>
      <c r="S124" s="260"/>
    </row>
    <row r="125" spans="4:27" hidden="1">
      <c r="D125" s="338" t="str">
        <f>Dictionary!$D$325</f>
        <v>Пластиковые инструменты - PLA</v>
      </c>
      <c r="G125" s="338" t="str">
        <f>Dictionary!$D$342</f>
        <v>Литейная форма - PLA_001</v>
      </c>
      <c r="H125" s="339" t="str">
        <f>Dictionary!$D$426</f>
        <v>Литейная форма пластиковой инъекции</v>
      </c>
      <c r="L125" s="340" t="str">
        <f>Dictionary!$D$510</f>
        <v>****Европа****</v>
      </c>
      <c r="M125" s="235"/>
      <c r="N125" s="329"/>
      <c r="O125" s="329"/>
      <c r="P125" s="260"/>
      <c r="S125" s="260"/>
    </row>
    <row r="126" spans="4:27" hidden="1">
      <c r="D126" s="338" t="str">
        <f>Dictionary!$D$326</f>
        <v>Другие виды гнезд - MOU</v>
      </c>
      <c r="G126" s="338" t="str">
        <f>Dictionary!$D$343</f>
        <v>Литейная форма текстильного/ПВХ формования - PLA_002</v>
      </c>
      <c r="H126" s="339" t="str">
        <f>Dictionary!$D$427</f>
        <v>Литейная форма текстильного формования</v>
      </c>
      <c r="L126" s="358" t="str">
        <f>Dictionary!$D$511</f>
        <v>Албания - AL</v>
      </c>
      <c r="M126" s="235">
        <v>4</v>
      </c>
      <c r="N126" s="329"/>
      <c r="O126" s="329"/>
      <c r="P126" s="260"/>
      <c r="S126" s="260"/>
    </row>
    <row r="127" spans="4:27" ht="15.6" hidden="1">
      <c r="D127" s="338" t="str">
        <f>Dictionary!$D$327</f>
        <v>Пластиковая экструзия - EXT</v>
      </c>
      <c r="G127" s="338" t="str">
        <f>Dictionary!$D$344</f>
        <v>Литейная форма для двухкомпонентного литья - PLA_003</v>
      </c>
      <c r="H127" s="339" t="str">
        <f>Dictionary!$D$428</f>
        <v>Литейная форма для двухкомпонентного литья</v>
      </c>
      <c r="L127" s="358" t="str">
        <f>Dictionary!$D$512</f>
        <v>Германия - DE</v>
      </c>
      <c r="M127" s="235">
        <v>3</v>
      </c>
      <c r="N127" s="329"/>
      <c r="O127" s="329"/>
      <c r="P127" s="260"/>
      <c r="S127" s="260"/>
      <c r="AA127" s="326"/>
    </row>
    <row r="128" spans="4:27" ht="15.6" hidden="1">
      <c r="D128" s="338" t="str">
        <f>Dictionary!$D$328</f>
        <v>Порошковая смесь - SLU</v>
      </c>
      <c r="G128" s="338" t="str">
        <f>Dictionary!$D$345</f>
        <v>Литейная форма для трехкомпонентного литья  -PLA_004</v>
      </c>
      <c r="H128" s="339" t="str">
        <f>Dictionary!$D$429</f>
        <v>Литейная форма для трехкомпонентного литья</v>
      </c>
      <c r="L128" s="358" t="str">
        <f>Dictionary!$D$513</f>
        <v>Андорра - AD</v>
      </c>
      <c r="M128" s="235">
        <v>3</v>
      </c>
      <c r="N128" s="329"/>
      <c r="O128" s="329"/>
      <c r="P128" s="260"/>
      <c r="S128" s="260"/>
      <c r="AA128" s="326"/>
    </row>
    <row r="129" spans="4:19" hidden="1">
      <c r="D129" s="338" t="str">
        <f>Dictionary!$D$329</f>
        <v>Термоформовка/Термокомпрессия -THE</v>
      </c>
      <c r="G129" s="338" t="str">
        <f>Dictionary!$D$346</f>
        <v>Литейная форма для инкапсуляции закладной арматуры</v>
      </c>
      <c r="H129" s="339" t="str">
        <f>Dictionary!$D$430</f>
        <v>Литейная форма для инкапсуляции вставок</v>
      </c>
      <c r="L129" s="358" t="str">
        <f>Dictionary!$D$514</f>
        <v>Австрия - AT</v>
      </c>
      <c r="M129" s="235">
        <v>3</v>
      </c>
      <c r="N129" s="329"/>
      <c r="O129" s="329"/>
      <c r="P129" s="260"/>
      <c r="S129" s="260"/>
    </row>
    <row r="130" spans="4:19" hidden="1">
      <c r="D130" s="338" t="str">
        <f>Dictionary!$D$330</f>
        <v>Работа с трубками, шлангами и профилями - TUB</v>
      </c>
      <c r="G130" s="338" t="str">
        <f>Dictionary!$D$347</f>
        <v>Литейная форма для выдувки - PLA_006</v>
      </c>
      <c r="H130" s="339" t="str">
        <f>Dictionary!$D$431</f>
        <v>Литейная форма для выдувки</v>
      </c>
      <c r="L130" s="358" t="str">
        <f>Dictionary!$D$515</f>
        <v>Бельгия - BE</v>
      </c>
      <c r="M130" s="235">
        <v>3</v>
      </c>
      <c r="N130" s="329"/>
      <c r="O130" s="329"/>
      <c r="P130" s="260"/>
      <c r="S130" s="260"/>
    </row>
    <row r="131" spans="4:19" hidden="1">
      <c r="D131" s="338" t="str">
        <f>Dictionary!$D$331</f>
        <v>Инструменты для литейного производства -FON</v>
      </c>
      <c r="G131" s="338" t="str">
        <f>Dictionary!$D$348</f>
        <v>Литейная/компрессионная форма для термостойких материалов SMC/BMC - PLA_007</v>
      </c>
      <c r="H131" s="339" t="str">
        <f>Dictionary!$D$432</f>
        <v>Литейная форма для термостойких материалов SMC/BMC</v>
      </c>
      <c r="L131" s="358" t="str">
        <f>Dictionary!$D$516</f>
        <v>Беларусь - BY</v>
      </c>
      <c r="M131" s="235">
        <v>4</v>
      </c>
      <c r="N131" s="329"/>
      <c r="O131" s="329"/>
      <c r="P131" s="260"/>
      <c r="S131" s="260"/>
    </row>
    <row r="132" spans="4:19" hidden="1">
      <c r="D132" s="338" t="str">
        <f>Dictionary!$D$332</f>
        <v>Штамповка/работа с листовым металлом - TOL</v>
      </c>
      <c r="G132" s="338" t="str">
        <f>Dictionary!$D$349</f>
        <v>Литейная форма для эластомеров - PLA_008</v>
      </c>
      <c r="H132" s="339" t="str">
        <f>Dictionary!$D$433</f>
        <v>Литейная форма для эластомеров</v>
      </c>
      <c r="L132" s="358" t="str">
        <f>Dictionary!$D$517</f>
        <v>Босния и Герцоговина - BA</v>
      </c>
      <c r="M132" s="235">
        <v>4</v>
      </c>
      <c r="N132" s="329"/>
      <c r="O132" s="329"/>
      <c r="P132" s="260"/>
      <c r="S132" s="260"/>
    </row>
    <row r="133" spans="4:19" hidden="1">
      <c r="D133" s="338" t="str">
        <f>Dictionary!$D$333</f>
        <v>Другая работа с металлом - AUT</v>
      </c>
      <c r="G133" s="338" t="str">
        <f>Dictionary!$D$350</f>
        <v>Литейная форма для этажной стопочной формовки - PLA_009</v>
      </c>
      <c r="H133" s="339" t="str">
        <f>Dictionary!$D$434</f>
        <v>Литейная форма для этажной стопочной формовки</v>
      </c>
      <c r="L133" s="358" t="str">
        <f>Dictionary!$D$518</f>
        <v>Болгария - BG</v>
      </c>
      <c r="M133" s="235">
        <v>2</v>
      </c>
      <c r="N133" s="329"/>
      <c r="O133" s="329"/>
      <c r="P133" s="260"/>
      <c r="S133" s="260"/>
    </row>
    <row r="134" spans="4:19" hidden="1">
      <c r="D134" s="338" t="str">
        <f>Dictionary!$D$334</f>
        <v>Другие инструменты для резки - DEC</v>
      </c>
      <c r="G134" s="338" t="str">
        <f>Dictionary!$D$351</f>
        <v>Форма для литья с применением газа - PLA_010</v>
      </c>
      <c r="H134" s="339" t="str">
        <f>Dictionary!$D$435</f>
        <v>Форма для литья с применением газа</v>
      </c>
      <c r="L134" s="358" t="str">
        <f>Dictionary!$D$519</f>
        <v>Кипр - CY</v>
      </c>
      <c r="M134" s="235">
        <v>4</v>
      </c>
      <c r="N134" s="329"/>
      <c r="O134" s="329"/>
      <c r="P134" s="260"/>
      <c r="S134" s="260"/>
    </row>
    <row r="135" spans="4:19" hidden="1">
      <c r="D135" s="338" t="str">
        <f>Dictionary!$D$335</f>
        <v>Другие инструменты для переработки - DIV</v>
      </c>
      <c r="G135" s="338" t="str">
        <f>Dictionary!$D$352</f>
        <v>Вращающаяся литейная форма - PLA_011</v>
      </c>
      <c r="H135" s="339" t="str">
        <f>Dictionary!$D$436</f>
        <v>Вращающаяся литейная форма</v>
      </c>
      <c r="L135" s="358" t="str">
        <f>Dictionary!$D$520</f>
        <v>Хорватия - HR</v>
      </c>
      <c r="M135" s="235">
        <v>2</v>
      </c>
      <c r="N135" s="329"/>
      <c r="O135" s="329"/>
      <c r="P135" s="260"/>
      <c r="S135" s="260"/>
    </row>
    <row r="136" spans="4:19" hidden="1">
      <c r="D136" s="338" t="str">
        <f>Dictionary!$D$336</f>
        <v>Декорация/обивка  - HAB</v>
      </c>
      <c r="G136" s="338" t="str">
        <f>Dictionary!$D$353</f>
        <v>Литейная форма для силикона/резины - MOU_001</v>
      </c>
      <c r="H136" s="339" t="str">
        <f>Dictionary!$D$437</f>
        <v>Литейная форма для силикона/резины</v>
      </c>
      <c r="L136" s="358" t="str">
        <f>Dictionary!$D$521</f>
        <v>Дания - DK</v>
      </c>
      <c r="M136" s="235">
        <v>3</v>
      </c>
      <c r="N136" s="329"/>
      <c r="O136" s="329"/>
      <c r="P136" s="260"/>
      <c r="S136" s="260"/>
    </row>
    <row r="137" spans="4:19" hidden="1">
      <c r="D137" s="338" t="str">
        <f>Dictionary!$D$337</f>
        <v>Оборудование для сборки - ASS</v>
      </c>
      <c r="G137" s="338" t="str">
        <f>Dictionary!$D$354</f>
        <v>Литейная форма для пенополистирола - MOU_002</v>
      </c>
      <c r="H137" s="339" t="str">
        <f>Dictionary!$D$438</f>
        <v>Литейная форма для пенополистирола</v>
      </c>
      <c r="L137" s="358" t="str">
        <f>Dictionary!$D$522</f>
        <v>Испания - ES</v>
      </c>
      <c r="M137" s="235">
        <v>3</v>
      </c>
      <c r="N137" s="329"/>
      <c r="O137" s="329"/>
      <c r="P137" s="260"/>
      <c r="S137" s="260"/>
    </row>
    <row r="138" spans="4:19" hidden="1">
      <c r="D138" s="338" t="str">
        <f>Dictionary!$D$338</f>
        <v>Захваты - PRE</v>
      </c>
      <c r="G138" s="338" t="str">
        <f>Dictionary!$D$355</f>
        <v>Литейная форма для пены - MOU_003</v>
      </c>
      <c r="H138" s="339" t="str">
        <f>Dictionary!$D$439</f>
        <v>Литейная форма для пены</v>
      </c>
      <c r="L138" s="358" t="str">
        <f>Dictionary!$D$523</f>
        <v>Эстония - EE</v>
      </c>
      <c r="M138" s="235">
        <v>4</v>
      </c>
      <c r="N138" s="329"/>
      <c r="O138" s="329"/>
      <c r="P138" s="260"/>
      <c r="S138" s="260"/>
    </row>
    <row r="139" spans="4:19" hidden="1">
      <c r="D139" s="338" t="str">
        <f>Dictionary!$D$339</f>
        <v>Средства контроля - MDC</v>
      </c>
      <c r="G139" s="338" t="str">
        <f>Dictionary!$D$356</f>
        <v>Экструзионный штамп - EXT_001</v>
      </c>
      <c r="H139" s="339" t="str">
        <f>Dictionary!$D$440</f>
        <v>Экстризионный штамп</v>
      </c>
      <c r="L139" s="358" t="str">
        <f>Dictionary!$D$524</f>
        <v>Россия - RU</v>
      </c>
      <c r="M139" s="235">
        <v>4</v>
      </c>
      <c r="N139" s="329"/>
      <c r="O139" s="329"/>
      <c r="P139" s="260"/>
      <c r="S139" s="260"/>
    </row>
    <row r="140" spans="4:19" hidden="1">
      <c r="D140" s="338" t="str">
        <f>Dictionary!$D$340</f>
        <v>Упаковка - EMB</v>
      </c>
      <c r="G140" s="338" t="str">
        <f>Dictionary!$D$357</f>
        <v>Ко-экструзионный штамп - EXT_002</v>
      </c>
      <c r="H140" s="339" t="str">
        <f>Dictionary!$D$441</f>
        <v>Ко-экструзионный штамп</v>
      </c>
      <c r="L140" s="358" t="str">
        <f>Dictionary!$D$525</f>
        <v>Финляндия - FI</v>
      </c>
      <c r="M140" s="235">
        <v>3</v>
      </c>
      <c r="N140" s="329"/>
      <c r="O140" s="329"/>
      <c r="P140" s="260"/>
      <c r="S140" s="260"/>
    </row>
    <row r="141" spans="4:19" hidden="1">
      <c r="G141" s="338" t="str">
        <f>Dictionary!$D$358</f>
        <v>Шаблон для порошковой смеси - SLU_001</v>
      </c>
      <c r="H141" s="339" t="str">
        <f>Dictionary!$D$442</f>
        <v>Шаблон для порошковой смеси</v>
      </c>
      <c r="L141" s="358" t="str">
        <f>Dictionary!$D$526</f>
        <v>Франция - FR</v>
      </c>
      <c r="M141" s="235">
        <v>3</v>
      </c>
      <c r="N141" s="329"/>
      <c r="O141" s="329"/>
      <c r="P141" s="260"/>
      <c r="S141" s="260"/>
    </row>
    <row r="142" spans="4:19" hidden="1">
      <c r="G142" s="338" t="str">
        <f>Dictionary!$D$359</f>
        <v>Литейная форма для порошковой смеси - SLU_002</v>
      </c>
      <c r="H142" s="339" t="str">
        <f>Dictionary!$D$443</f>
        <v>Литейная форма для порошковой смеси</v>
      </c>
      <c r="L142" s="358" t="str">
        <f>Dictionary!$D$527</f>
        <v>Грузия - GE</v>
      </c>
      <c r="M142" s="235">
        <v>4</v>
      </c>
      <c r="N142" s="329"/>
      <c r="O142" s="329"/>
      <c r="P142" s="260"/>
      <c r="S142" s="260"/>
    </row>
    <row r="143" spans="4:19" hidden="1">
      <c r="G143" s="338" t="str">
        <f>Dictionary!$D$360</f>
        <v>Рамка для порошковой смеси - SLU_003</v>
      </c>
      <c r="H143" s="339" t="str">
        <f>Dictionary!$D$444</f>
        <v>Рамка для порошковой смеси</v>
      </c>
      <c r="L143" s="358" t="str">
        <f>Dictionary!$D$528</f>
        <v>Греция - GR</v>
      </c>
      <c r="M143" s="235">
        <v>3</v>
      </c>
      <c r="N143" s="329"/>
      <c r="O143" s="329"/>
      <c r="P143" s="260"/>
      <c r="S143" s="260"/>
    </row>
    <row r="144" spans="4:19" hidden="1">
      <c r="G144" s="338" t="str">
        <f>Dictionary!$D$361</f>
        <v>Резервуар подачи порошковой смеси - SLU_004</v>
      </c>
      <c r="H144" s="339" t="str">
        <f>Dictionary!$D$445</f>
        <v>Резервуар подачи порошковой смеси</v>
      </c>
      <c r="L144" s="358" t="str">
        <f>Dictionary!$D$529</f>
        <v>Венгрия - HU</v>
      </c>
      <c r="M144" s="235">
        <v>2</v>
      </c>
      <c r="N144" s="329"/>
      <c r="O144" s="329"/>
      <c r="P144" s="260"/>
      <c r="S144" s="260"/>
    </row>
    <row r="145" spans="7:19" hidden="1">
      <c r="G145" s="338" t="str">
        <f>Dictionary!$D$362</f>
        <v>Компрессионная литейная форма для композитных материалов  - THE_001</v>
      </c>
      <c r="H145" s="339" t="str">
        <f>Dictionary!$D$446</f>
        <v>Компрессионная литейная форма для композитных материалов</v>
      </c>
      <c r="L145" s="358" t="str">
        <f>Dictionary!$D$530</f>
        <v>Ирландия - IE</v>
      </c>
      <c r="M145" s="235">
        <v>3</v>
      </c>
      <c r="N145" s="329"/>
      <c r="O145" s="329"/>
      <c r="P145" s="260"/>
      <c r="S145" s="260"/>
    </row>
    <row r="146" spans="7:19" hidden="1">
      <c r="G146" s="338" t="str">
        <f>Dictionary!$D$363</f>
        <v>Термоформовочная пресс-форма для текстиля/ПВХ/кожи - THE_002</v>
      </c>
      <c r="H146" s="339" t="str">
        <f>Dictionary!$D$447</f>
        <v>Термоформовочная пресс-форма для текстиля/ПВХ/кожи</v>
      </c>
      <c r="L146" s="358" t="str">
        <f>Dictionary!$D$531</f>
        <v>Исландия - IS</v>
      </c>
      <c r="M146" s="235">
        <v>3</v>
      </c>
      <c r="N146" s="329"/>
      <c r="O146" s="329"/>
      <c r="P146" s="260"/>
      <c r="S146" s="260"/>
    </row>
    <row r="147" spans="7:19" hidden="1">
      <c r="G147" s="338" t="str">
        <f>Dictionary!$D$364</f>
        <v>Термоформовочная пресс-форма для стекла  - THE_003</v>
      </c>
      <c r="H147" s="339" t="str">
        <f>Dictionary!$D$448</f>
        <v>Термоформовочная пресс-форма для стекла</v>
      </c>
      <c r="L147" s="358" t="str">
        <f>Dictionary!$D$532</f>
        <v>Италия - IT</v>
      </c>
      <c r="M147" s="235">
        <v>3</v>
      </c>
      <c r="N147" s="329"/>
      <c r="O147" s="329"/>
      <c r="P147" s="260"/>
      <c r="S147" s="260"/>
    </row>
    <row r="148" spans="7:19" hidden="1">
      <c r="G148" s="338" t="str">
        <f>Dictionary!$D$365</f>
        <v>Оправа для гибки шлангов/трубок - TUB_001</v>
      </c>
      <c r="H148" s="339" t="str">
        <f>Dictionary!$D$449</f>
        <v>Оправа для гибки шлангов/трубок</v>
      </c>
      <c r="L148" s="358" t="str">
        <f>Dictionary!$D$533</f>
        <v>Латвия - LV</v>
      </c>
      <c r="M148" s="235">
        <v>4</v>
      </c>
      <c r="N148" s="329"/>
      <c r="O148" s="329"/>
      <c r="P148" s="260"/>
      <c r="S148" s="260"/>
    </row>
    <row r="149" spans="7:19" hidden="1">
      <c r="G149" s="338" t="str">
        <f>Dictionary!$D$366</f>
        <v>Инструмент для формовки шлангов/трубок - TUB_002</v>
      </c>
      <c r="H149" s="339" t="str">
        <f>Dictionary!$D$450</f>
        <v>Инструмент для формовки шлангов/трубок</v>
      </c>
      <c r="L149" s="358" t="str">
        <f>Dictionary!$D$534</f>
        <v>Лихтенштейн - LI</v>
      </c>
      <c r="M149" s="235">
        <v>3</v>
      </c>
      <c r="N149" s="329"/>
      <c r="O149" s="329"/>
      <c r="P149" s="260"/>
      <c r="S149" s="260"/>
    </row>
    <row r="150" spans="7:19" hidden="1">
      <c r="G150" s="338" t="str">
        <f>Dictionary!$D$367</f>
        <v>Штамп для литья под высоким давлением  - FON_001</v>
      </c>
      <c r="H150" s="339" t="str">
        <f>Dictionary!$D$451</f>
        <v>Штамп для литья под высоким давлением</v>
      </c>
      <c r="L150" s="358" t="str">
        <f>Dictionary!$D$535</f>
        <v>Литва - LT</v>
      </c>
      <c r="M150" s="235">
        <v>4</v>
      </c>
      <c r="N150" s="329"/>
      <c r="O150" s="329"/>
      <c r="P150" s="260"/>
      <c r="Q150" s="260"/>
      <c r="R150" s="260"/>
      <c r="S150" s="260"/>
    </row>
    <row r="151" spans="7:19" hidden="1">
      <c r="G151" s="338" t="str">
        <f>Dictionary!$D$368</f>
        <v>Штамп для литья под низким давлением - FON_002</v>
      </c>
      <c r="H151" s="339" t="str">
        <f>Dictionary!$D$452</f>
        <v>Штамп для литья под низким давлением</v>
      </c>
      <c r="L151" s="358" t="str">
        <f>Dictionary!$D$536</f>
        <v>Люксембург - LU</v>
      </c>
      <c r="M151" s="235">
        <v>3</v>
      </c>
      <c r="N151" s="229"/>
      <c r="O151" s="267"/>
      <c r="P151" s="260"/>
      <c r="Q151" s="260"/>
      <c r="R151" s="260"/>
      <c r="S151" s="260"/>
    </row>
    <row r="152" spans="7:19" hidden="1">
      <c r="G152" s="338" t="str">
        <f>Dictionary!$D$369</f>
        <v>Литейная форма гравитационного литья</v>
      </c>
      <c r="H152" s="339" t="str">
        <f>Dictionary!$D$453</f>
        <v>Литейная форма гравитационного литья</v>
      </c>
      <c r="L152" s="358" t="str">
        <f>Dictionary!$D$537</f>
        <v>Македония - MK</v>
      </c>
      <c r="M152" s="235">
        <v>3</v>
      </c>
      <c r="N152" s="229"/>
      <c r="O152" s="267"/>
      <c r="P152" s="260"/>
      <c r="Q152" s="260"/>
      <c r="R152" s="260"/>
      <c r="S152" s="260"/>
    </row>
    <row r="153" spans="7:19" hidden="1">
      <c r="G153" s="338" t="str">
        <f>Dictionary!$D$370</f>
        <v>Штамп центробежного литья  - FON_004</v>
      </c>
      <c r="H153" s="339" t="str">
        <f>Dictionary!$D$454</f>
        <v>Штамп центробежного литья</v>
      </c>
      <c r="L153" s="358" t="str">
        <f>Dictionary!$D$538</f>
        <v>Мальта - MT</v>
      </c>
      <c r="M153" s="235">
        <v>4</v>
      </c>
      <c r="N153" s="229"/>
      <c r="O153" s="267"/>
      <c r="P153" s="260"/>
      <c r="Q153" s="260"/>
      <c r="R153" s="260"/>
      <c r="S153" s="260"/>
    </row>
    <row r="154" spans="7:19" hidden="1">
      <c r="G154" s="338" t="str">
        <f>Dictionary!$D$371</f>
        <v>Холодная камера для литья - FON_005</v>
      </c>
      <c r="H154" s="339" t="str">
        <f>Dictionary!$D$455</f>
        <v>Холодная камера для литья</v>
      </c>
      <c r="L154" s="358" t="str">
        <f>Dictionary!$D$539</f>
        <v>Молдова - MD</v>
      </c>
      <c r="M154" s="235">
        <v>4</v>
      </c>
      <c r="N154" s="229"/>
      <c r="O154" s="267"/>
      <c r="P154" s="260"/>
      <c r="Q154" s="260"/>
      <c r="R154" s="260"/>
      <c r="S154" s="260"/>
    </row>
    <row r="155" spans="7:19" hidden="1">
      <c r="G155" s="338" t="str">
        <f>Dictionary!$D$372</f>
        <v>Горячая камеря для литья  - FON_006</v>
      </c>
      <c r="H155" s="339" t="str">
        <f>Dictionary!$D$456</f>
        <v>Горячая камеря для литья</v>
      </c>
      <c r="L155" s="358" t="str">
        <f>Dictionary!$D$540</f>
        <v>Монако - MC</v>
      </c>
      <c r="M155" s="235">
        <v>3</v>
      </c>
      <c r="N155" s="229"/>
      <c r="O155" s="344"/>
      <c r="P155" s="260"/>
      <c r="Q155" s="260"/>
      <c r="R155" s="260"/>
      <c r="S155" s="260"/>
    </row>
    <row r="156" spans="7:19" hidden="1">
      <c r="G156" s="338" t="str">
        <f>Dictionary!$D$373</f>
        <v>Пластина для литья песка - FON_007</v>
      </c>
      <c r="H156" s="339" t="str">
        <f>Dictionary!$D$457</f>
        <v>Пластина для литья песка</v>
      </c>
      <c r="L156" s="358" t="str">
        <f>Dictionary!$D$541</f>
        <v>Норвегия - NO</v>
      </c>
      <c r="M156" s="235">
        <v>3</v>
      </c>
      <c r="N156" s="229"/>
      <c r="O156" s="267"/>
      <c r="P156" s="260"/>
      <c r="Q156" s="260"/>
      <c r="R156" s="260"/>
      <c r="S156" s="260"/>
    </row>
    <row r="157" spans="7:19" hidden="1">
      <c r="G157" s="338" t="str">
        <f>Dictionary!$D$374</f>
        <v>Модель пресс-формы для литья воска</v>
      </c>
      <c r="H157" s="339" t="str">
        <f>Dictionary!$D$458</f>
        <v>Модель пресс-формы для литья воска</v>
      </c>
      <c r="L157" s="358" t="str">
        <f>Dictionary!$D$542</f>
        <v>Нидерланды - NL</v>
      </c>
      <c r="M157" s="235">
        <v>3</v>
      </c>
      <c r="N157" s="229"/>
      <c r="O157" s="267"/>
      <c r="P157" s="260"/>
      <c r="Q157" s="260"/>
      <c r="R157" s="260"/>
      <c r="S157" s="345"/>
    </row>
    <row r="158" spans="7:19" hidden="1">
      <c r="G158" s="338" t="str">
        <f>Dictionary!$D$375</f>
        <v>Модель пресс-формы для литья пены - FON_009</v>
      </c>
      <c r="H158" s="339" t="str">
        <f>Dictionary!$D$459</f>
        <v>Модель пресс-формы для литья пены</v>
      </c>
      <c r="L158" s="358" t="str">
        <f>Dictionary!$D$543</f>
        <v>Польшa - PL</v>
      </c>
      <c r="M158" s="235">
        <v>2</v>
      </c>
      <c r="N158" s="229"/>
      <c r="O158" s="267"/>
      <c r="P158" s="260"/>
      <c r="Q158" s="260"/>
      <c r="R158" s="260"/>
      <c r="S158" s="260"/>
    </row>
    <row r="159" spans="7:19" hidden="1">
      <c r="G159" s="338" t="str">
        <f>Dictionary!$D$376</f>
        <v>Инструмент сборки для воска - FON_010</v>
      </c>
      <c r="H159" s="339" t="str">
        <f>Dictionary!$D$460</f>
        <v>Инструмент сборки для воска</v>
      </c>
      <c r="L159" s="358" t="str">
        <f>Dictionary!$D$544</f>
        <v>Португалия - PT</v>
      </c>
      <c r="M159" s="235">
        <v>2</v>
      </c>
      <c r="N159" s="229"/>
      <c r="O159" s="267"/>
      <c r="P159" s="260"/>
      <c r="Q159" s="260"/>
      <c r="R159" s="260"/>
      <c r="S159" s="260"/>
    </row>
    <row r="160" spans="7:19" hidden="1">
      <c r="G160" s="338" t="str">
        <f>Dictionary!$D$377</f>
        <v>Инструмент сборки для пены  - FON_011</v>
      </c>
      <c r="H160" s="339" t="str">
        <f>Dictionary!$D$461</f>
        <v>Инструмент сборки для пены</v>
      </c>
      <c r="L160" s="358" t="str">
        <f>Dictionary!$D$545</f>
        <v>Чешская Республика - CZ</v>
      </c>
      <c r="M160" s="235">
        <v>2</v>
      </c>
      <c r="N160" s="229"/>
      <c r="O160" s="267"/>
      <c r="P160" s="260"/>
      <c r="Q160" s="260"/>
      <c r="R160" s="260"/>
      <c r="S160" s="260"/>
    </row>
    <row r="161" spans="7:19" hidden="1">
      <c r="G161" s="338" t="str">
        <f>Dictionary!$D$378</f>
        <v>Загрузочный лоток для литьевой печати   - FON_014</v>
      </c>
      <c r="H161" s="339" t="str">
        <f>Dictionary!$D$462</f>
        <v>Загрузочный лоток для литьевой печати</v>
      </c>
      <c r="L161" s="358" t="str">
        <f>Dictionary!$D$546</f>
        <v>Румыния - RO</v>
      </c>
      <c r="M161" s="235">
        <v>1</v>
      </c>
      <c r="N161" s="229"/>
      <c r="O161" s="267"/>
      <c r="P161" s="260"/>
      <c r="Q161" s="260"/>
      <c r="R161" s="260"/>
      <c r="S161" s="260"/>
    </row>
    <row r="162" spans="7:19" hidden="1">
      <c r="G162" s="338" t="str">
        <f>Dictionary!$D$379</f>
        <v>Инструмент для снятия песка  - FON_015</v>
      </c>
      <c r="H162" s="339" t="str">
        <f>Dictionary!$D$463</f>
        <v>Инструмент для снятия песка</v>
      </c>
      <c r="L162" s="358" t="str">
        <f>Dictionary!$D$547</f>
        <v>Великобритания - GB</v>
      </c>
      <c r="M162" s="235">
        <v>3</v>
      </c>
      <c r="N162" s="229"/>
      <c r="O162" s="267"/>
      <c r="P162" s="260"/>
      <c r="Q162" s="260"/>
      <c r="R162" s="260"/>
      <c r="S162" s="260"/>
    </row>
    <row r="163" spans="7:19" hidden="1">
      <c r="G163" s="338" t="str">
        <f>Dictionary!$D$380</f>
        <v>Инструмент для обрезания отходов -  - FON_016</v>
      </c>
      <c r="H163" s="339" t="str">
        <f>Dictionary!$D$464</f>
        <v>Инструмент для обрезания отходов</v>
      </c>
      <c r="L163" s="358" t="str">
        <f>Dictionary!$D$548</f>
        <v>Сан-Марино - SM</v>
      </c>
      <c r="M163" s="235">
        <v>3</v>
      </c>
      <c r="N163" s="229"/>
      <c r="O163" s="267"/>
      <c r="P163" s="260"/>
      <c r="Q163" s="260"/>
      <c r="R163" s="260"/>
      <c r="S163" s="260"/>
    </row>
    <row r="164" spans="7:19" hidden="1">
      <c r="G164" s="338" t="str">
        <f>Dictionary!$D$381</f>
        <v>Штамп для прогрессивной линии  - TOL_001</v>
      </c>
      <c r="H164" s="339" t="str">
        <f>Dictionary!$D$465</f>
        <v>Штамп для прогрессивной линии</v>
      </c>
      <c r="L164" s="358" t="str">
        <f>Dictionary!$D$549</f>
        <v>Сербия и Черногория - CS</v>
      </c>
      <c r="M164" s="235">
        <v>2</v>
      </c>
      <c r="N164" s="229"/>
      <c r="O164" s="267"/>
      <c r="P164" s="260"/>
      <c r="Q164" s="260"/>
      <c r="R164" s="260"/>
      <c r="S164" s="260"/>
    </row>
    <row r="165" spans="7:19" hidden="1">
      <c r="G165" s="338" t="str">
        <f>Dictionary!$D$382</f>
        <v>Штамп для тандемной линии  - TOL_002</v>
      </c>
      <c r="H165" s="339" t="str">
        <f>Dictionary!$D$466</f>
        <v>Штамп для тандемной линии</v>
      </c>
      <c r="L165" s="358" t="str">
        <f>Dictionary!$D$550</f>
        <v>Словакия - SK</v>
      </c>
      <c r="M165" s="235">
        <v>2</v>
      </c>
      <c r="N165" s="229"/>
      <c r="O165" s="267"/>
      <c r="P165" s="260"/>
      <c r="Q165" s="260"/>
      <c r="R165" s="260"/>
      <c r="S165" s="260"/>
    </row>
    <row r="166" spans="7:19" hidden="1">
      <c r="G166" s="338" t="str">
        <f>Dictionary!$D$383</f>
        <v>Штамп для трансферной линии  - TOL_003</v>
      </c>
      <c r="H166" s="339" t="str">
        <f>Dictionary!$D$467</f>
        <v>Штамп для трансферной линии</v>
      </c>
      <c r="L166" s="358" t="str">
        <f>Dictionary!$D$551</f>
        <v>Словения - SI</v>
      </c>
      <c r="M166" s="235">
        <v>3</v>
      </c>
      <c r="N166" s="229"/>
      <c r="O166" s="267"/>
      <c r="P166" s="260"/>
      <c r="Q166" s="260"/>
      <c r="R166" s="260"/>
      <c r="S166" s="260"/>
    </row>
    <row r="167" spans="7:19" hidden="1">
      <c r="G167" s="338" t="str">
        <f>Dictionary!$D$384</f>
        <v>Штамп горячей формовки  - TOL_004</v>
      </c>
      <c r="H167" s="339" t="str">
        <f>Dictionary!$D$468</f>
        <v>Штамп горячей формовки</v>
      </c>
      <c r="L167" s="358" t="str">
        <f>Dictionary!$D$552</f>
        <v>Швеция - SE</v>
      </c>
      <c r="M167" s="235">
        <v>3</v>
      </c>
      <c r="N167" s="229"/>
      <c r="O167" s="267"/>
      <c r="P167" s="260"/>
      <c r="Q167" s="260"/>
      <c r="R167" s="260"/>
      <c r="S167" s="260"/>
    </row>
    <row r="168" spans="7:19" hidden="1">
      <c r="G168" s="338" t="str">
        <f>Dictionary!$D$385</f>
        <v>Прядильно-обкатный инструмент  - TOL_005</v>
      </c>
      <c r="H168" s="339" t="str">
        <f>Dictionary!$D$469</f>
        <v>Прядильно-обкатный инструмент</v>
      </c>
      <c r="L168" s="358" t="str">
        <f>Dictionary!$D$553</f>
        <v>Швейцария - CH</v>
      </c>
      <c r="M168" s="235">
        <v>3</v>
      </c>
      <c r="N168" s="229"/>
      <c r="O168" s="267"/>
      <c r="P168" s="260"/>
      <c r="Q168" s="260"/>
      <c r="R168" s="260"/>
      <c r="S168" s="260"/>
    </row>
    <row r="169" spans="7:19" hidden="1">
      <c r="G169" s="338" t="str">
        <f>Dictionary!$D$386</f>
        <v>Штамп для переработки металла  - TOL_006</v>
      </c>
      <c r="H169" s="339" t="str">
        <f>Dictionary!$D$470</f>
        <v>Штамп для переработки металла</v>
      </c>
      <c r="L169" s="358" t="str">
        <f>Dictionary!$D$554</f>
        <v>Турция - TR</v>
      </c>
      <c r="M169" s="235">
        <v>2</v>
      </c>
      <c r="N169" s="229"/>
      <c r="O169" s="267"/>
      <c r="P169" s="260"/>
      <c r="Q169" s="260"/>
      <c r="R169" s="260"/>
      <c r="S169" s="260"/>
    </row>
    <row r="170" spans="7:19" hidden="1">
      <c r="G170" s="338" t="str">
        <f>Dictionary!$D$387</f>
        <v>Штамп гидроформовки  - TOL_007</v>
      </c>
      <c r="H170" s="339" t="str">
        <f>Dictionary!$D$471</f>
        <v>Штамп гидроформовки</v>
      </c>
      <c r="L170" s="358" t="str">
        <f>Dictionary!$D$555</f>
        <v>Украина - UA</v>
      </c>
      <c r="M170" s="235">
        <v>4</v>
      </c>
      <c r="N170" s="229"/>
      <c r="O170" s="267"/>
      <c r="P170" s="260"/>
      <c r="Q170" s="260"/>
      <c r="R170" s="260"/>
      <c r="S170" s="260"/>
    </row>
    <row r="171" spans="7:19" hidden="1">
      <c r="G171" s="338" t="str">
        <f>Dictionary!$D$388</f>
        <v>Инструмент обжима  - TOL_008</v>
      </c>
      <c r="H171" s="339" t="str">
        <f>Dictionary!$D$472</f>
        <v>Инструмент обжима</v>
      </c>
      <c r="L171" s="358" t="str">
        <f>Dictionary!$D$556</f>
        <v>Ватикан - VA</v>
      </c>
      <c r="M171" s="235">
        <v>3</v>
      </c>
      <c r="N171" s="229"/>
      <c r="O171" s="267"/>
      <c r="P171" s="260"/>
      <c r="Q171" s="260"/>
      <c r="R171" s="260"/>
      <c r="S171" s="260"/>
    </row>
    <row r="172" spans="7:19" hidden="1">
      <c r="G172" s="338" t="str">
        <f>Dictionary!$D$389</f>
        <v>Инструмент для резки листового металла  - TOL_009</v>
      </c>
      <c r="H172" s="339" t="str">
        <f>Dictionary!$D$473</f>
        <v>Инструмент для резки листового металла</v>
      </c>
      <c r="L172" s="340" t="str">
        <f>Dictionary!$D$557</f>
        <v>****Азия****</v>
      </c>
      <c r="M172" s="235"/>
      <c r="N172" s="229"/>
      <c r="O172" s="267"/>
      <c r="P172" s="260"/>
      <c r="Q172" s="260"/>
      <c r="R172" s="260"/>
      <c r="S172" s="260"/>
    </row>
    <row r="173" spans="7:19" hidden="1">
      <c r="G173" s="338" t="str">
        <f>Dictionary!$D$390</f>
        <v>Форма для запекания - AUT_001</v>
      </c>
      <c r="H173" s="339" t="str">
        <f>Dictionary!$D$474</f>
        <v>Форма для запекания</v>
      </c>
      <c r="L173" s="358" t="str">
        <f>Dictionary!$D$558</f>
        <v>Афганистан - AF</v>
      </c>
      <c r="M173" s="235">
        <v>4</v>
      </c>
      <c r="N173" s="229"/>
      <c r="O173" s="267"/>
      <c r="P173" s="260"/>
      <c r="Q173" s="260"/>
      <c r="R173" s="260"/>
      <c r="S173" s="260"/>
    </row>
    <row r="174" spans="7:19" hidden="1">
      <c r="G174" s="338" t="str">
        <f>Dictionary!$D$391</f>
        <v>Ролики для гибки трубок - AUT_005</v>
      </c>
      <c r="H174" s="339" t="str">
        <f>Dictionary!$D$475</f>
        <v>Ролики для гибки трубок</v>
      </c>
      <c r="L174" s="358" t="str">
        <f>Dictionary!$D$559</f>
        <v>Саудовская Аравия - SA</v>
      </c>
      <c r="M174" s="235">
        <v>4</v>
      </c>
      <c r="N174" s="229"/>
      <c r="O174" s="267"/>
      <c r="P174" s="260"/>
      <c r="Q174" s="260"/>
      <c r="R174" s="260"/>
      <c r="S174" s="260"/>
    </row>
    <row r="175" spans="7:19" hidden="1">
      <c r="G175" s="338" t="str">
        <f>Dictionary!$D$392</f>
        <v>Инструмент резки металла - DEC_001</v>
      </c>
      <c r="H175" s="339" t="str">
        <f>Dictionary!$D$476</f>
        <v>Инструмент резки металла</v>
      </c>
      <c r="L175" s="358" t="str">
        <f>Dictionary!$D$560</f>
        <v>Армения - AM</v>
      </c>
      <c r="M175" s="235">
        <v>4</v>
      </c>
      <c r="N175" s="229"/>
      <c r="O175" s="267"/>
      <c r="P175" s="260"/>
      <c r="Q175" s="260"/>
      <c r="R175" s="260"/>
      <c r="S175" s="260"/>
    </row>
    <row r="176" spans="7:19" hidden="1">
      <c r="G176" s="338" t="str">
        <f>Dictionary!$D$393</f>
        <v>Инструмент резки текстиля/ковриков - DEC_002</v>
      </c>
      <c r="H176" s="339" t="str">
        <f>Dictionary!$D$477</f>
        <v>Инстреумент резки текстиля/ковриков</v>
      </c>
      <c r="L176" s="358" t="str">
        <f>Dictionary!$D$561</f>
        <v>Азербайджан - AZ</v>
      </c>
      <c r="M176" s="235">
        <v>4</v>
      </c>
      <c r="N176" s="229"/>
      <c r="O176" s="267"/>
      <c r="P176" s="260"/>
      <c r="Q176" s="260"/>
      <c r="R176" s="260"/>
      <c r="S176" s="260"/>
    </row>
    <row r="177" spans="7:19" hidden="1">
      <c r="G177" s="338" t="str">
        <f>Dictionary!$D$394</f>
        <v>Инструмент резки PCB - DEC_003</v>
      </c>
      <c r="H177" s="339" t="str">
        <f>Dictionary!$D$478</f>
        <v>Инстремент резки PCB</v>
      </c>
      <c r="L177" s="358" t="str">
        <f>Dictionary!$D$562</f>
        <v>Бахрейн - BH</v>
      </c>
      <c r="M177" s="235">
        <v>4</v>
      </c>
      <c r="N177" s="229"/>
      <c r="O177" s="267"/>
      <c r="P177" s="260"/>
      <c r="Q177" s="260"/>
      <c r="R177" s="260"/>
      <c r="S177" s="260"/>
    </row>
    <row r="178" spans="7:19" hidden="1">
      <c r="G178" s="338" t="str">
        <f>Dictionary!$D$395</f>
        <v>Инструмент резки труб - DEC_004</v>
      </c>
      <c r="H178" s="339" t="str">
        <f>Dictionary!$D$479</f>
        <v>Инструмент резки труб</v>
      </c>
      <c r="L178" s="358" t="str">
        <f>Dictionary!$D$563</f>
        <v>Бангладеш - BD</v>
      </c>
      <c r="M178" s="235">
        <v>4</v>
      </c>
      <c r="N178" s="229"/>
      <c r="O178" s="267"/>
      <c r="P178" s="260"/>
      <c r="Q178" s="260"/>
      <c r="R178" s="260"/>
      <c r="S178" s="260"/>
    </row>
    <row r="179" spans="7:19" hidden="1">
      <c r="G179" s="338" t="str">
        <f>Dictionary!$D$396</f>
        <v>Резка пластика с горячим/холодным лезвием - DEC_005</v>
      </c>
      <c r="H179" s="339" t="str">
        <f>Dictionary!$D$480</f>
        <v>Резка пластика с горячим/холодным лезвием</v>
      </c>
      <c r="L179" s="358" t="str">
        <f>Dictionary!$D$564</f>
        <v>Бутан - BT</v>
      </c>
      <c r="M179" s="346">
        <v>4</v>
      </c>
      <c r="N179" s="229"/>
      <c r="O179" s="267"/>
      <c r="P179" s="260"/>
      <c r="Q179" s="260"/>
      <c r="R179" s="260"/>
      <c r="S179" s="260"/>
    </row>
    <row r="180" spans="7:19" hidden="1">
      <c r="G180" s="338" t="str">
        <f>Dictionary!$D$397</f>
        <v>Водоструйная резка - DEC_006</v>
      </c>
      <c r="H180" s="339" t="str">
        <f>Dictionary!$D$481</f>
        <v>Водоструйная резка</v>
      </c>
      <c r="L180" s="358" t="str">
        <f>Dictionary!$D$565</f>
        <v>Бруней - BN</v>
      </c>
      <c r="M180" s="235">
        <v>4</v>
      </c>
      <c r="N180" s="229"/>
      <c r="O180" s="267"/>
      <c r="P180" s="260"/>
      <c r="Q180" s="260"/>
      <c r="R180" s="260"/>
      <c r="S180" s="260"/>
    </row>
    <row r="181" spans="7:19" hidden="1">
      <c r="G181" s="338" t="str">
        <f>Dictionary!$D$398</f>
        <v>Инструмент лазерной резки - DEC_007</v>
      </c>
      <c r="H181" s="339" t="str">
        <f>Dictionary!$D$482</f>
        <v>Инструмент лазерной резки</v>
      </c>
      <c r="L181" s="358" t="str">
        <f>Dictionary!$D$566</f>
        <v>Камбоджа - KH</v>
      </c>
      <c r="M181" s="235">
        <v>4</v>
      </c>
      <c r="N181" s="229"/>
      <c r="O181" s="267"/>
      <c r="P181" s="260"/>
      <c r="Q181" s="260"/>
      <c r="R181" s="260"/>
      <c r="S181" s="260"/>
    </row>
    <row r="182" spans="7:19" hidden="1">
      <c r="G182" s="338" t="str">
        <f>Dictionary!$D$399</f>
        <v>Инструмент нанесения пломб - DEC_008</v>
      </c>
      <c r="H182" s="339" t="str">
        <f>Dictionary!$D$483</f>
        <v>Инструмент нанесения пломб</v>
      </c>
      <c r="L182" s="358" t="str">
        <f>Dictionary!$D$567</f>
        <v>Китай - CN</v>
      </c>
      <c r="M182" s="235">
        <v>1</v>
      </c>
      <c r="N182" s="229"/>
      <c r="O182" s="267"/>
      <c r="P182" s="260"/>
      <c r="Q182" s="260"/>
      <c r="R182" s="260"/>
      <c r="S182" s="260"/>
    </row>
    <row r="183" spans="7:19" hidden="1">
      <c r="G183" s="338" t="str">
        <f>Dictionary!$D$400</f>
        <v>Инструмент пробивки отверстий - DIV_001</v>
      </c>
      <c r="H183" s="339" t="str">
        <f>Dictionary!$D$484</f>
        <v>Инструмент пробивки отверстий</v>
      </c>
      <c r="L183" s="358" t="str">
        <f>Dictionary!$D$568</f>
        <v>Южная Корея - KR</v>
      </c>
      <c r="M183" s="235">
        <v>1</v>
      </c>
      <c r="N183" s="229"/>
      <c r="O183" s="267"/>
      <c r="P183" s="260"/>
      <c r="Q183" s="260"/>
      <c r="R183" s="260"/>
      <c r="S183" s="260"/>
    </row>
    <row r="184" spans="7:19" hidden="1">
      <c r="G184" s="338" t="str">
        <f>Dictionary!$D$401</f>
        <v>Инструмент механо-обработки - DIV_002</v>
      </c>
      <c r="H184" s="339" t="str">
        <f>Dictionary!$D$485</f>
        <v>Инструмент механо-обработки</v>
      </c>
      <c r="L184" s="358" t="str">
        <f>Dictionary!$D$569</f>
        <v>ОАЭ - AE</v>
      </c>
      <c r="M184" s="235">
        <v>4</v>
      </c>
      <c r="N184" s="229"/>
      <c r="O184" s="267"/>
      <c r="P184" s="260"/>
      <c r="Q184" s="260"/>
      <c r="R184" s="260"/>
      <c r="S184" s="260"/>
    </row>
    <row r="185" spans="7:19" hidden="1">
      <c r="G185" s="338" t="str">
        <f>Dictionary!$D$402</f>
        <v>Инструмент правки - DIV_003</v>
      </c>
      <c r="H185" s="339" t="str">
        <f>Dictionary!$D$486</f>
        <v>Инструмент правки</v>
      </c>
      <c r="L185" s="358" t="str">
        <f>Dictionary!$D$570</f>
        <v>Гонконг - HK</v>
      </c>
      <c r="M185" s="235">
        <v>1</v>
      </c>
      <c r="N185" s="229"/>
      <c r="O185" s="267"/>
      <c r="P185" s="260"/>
      <c r="Q185" s="260"/>
      <c r="R185" s="260"/>
      <c r="S185" s="260"/>
    </row>
    <row r="186" spans="7:19" hidden="1">
      <c r="G186" s="338" t="str">
        <f>Dictionary!$D$403</f>
        <v>Инструмент обработки краев - DIV_004</v>
      </c>
      <c r="H186" s="339" t="str">
        <f>Dictionary!$D$487</f>
        <v>Инструмент обработки краев</v>
      </c>
      <c r="L186" s="358" t="str">
        <f>Dictionary!$D$571</f>
        <v>Индия - IN</v>
      </c>
      <c r="M186" s="235">
        <v>1</v>
      </c>
      <c r="N186" s="229"/>
      <c r="O186" s="267"/>
      <c r="P186" s="260"/>
      <c r="Q186" s="260"/>
      <c r="R186" s="260"/>
      <c r="S186" s="260"/>
    </row>
    <row r="187" spans="7:19" hidden="1">
      <c r="G187" s="338" t="str">
        <f>Dictionary!$D$404</f>
        <v>Другие инструменты переработки - DIV_005</v>
      </c>
      <c r="H187" s="339" t="str">
        <f>Dictionary!$D$488</f>
        <v>Другие инструменты переработки</v>
      </c>
      <c r="L187" s="358" t="str">
        <f>Dictionary!$D$572</f>
        <v>Индонезия - ID</v>
      </c>
      <c r="M187" s="235">
        <v>4</v>
      </c>
      <c r="N187" s="229"/>
      <c r="O187" s="267"/>
      <c r="P187" s="260"/>
      <c r="Q187" s="260"/>
      <c r="R187" s="260"/>
      <c r="S187" s="260"/>
    </row>
    <row r="188" spans="7:19" hidden="1">
      <c r="G188" s="338" t="str">
        <f>Dictionary!$D$405</f>
        <v>Кронштейн для окраски - HAB_001</v>
      </c>
      <c r="H188" s="339" t="str">
        <f>Dictionary!$D$489</f>
        <v>Кронштейн для окраски</v>
      </c>
      <c r="L188" s="358" t="str">
        <f>Dictionary!$D$573</f>
        <v>Иран - IR</v>
      </c>
      <c r="M188" s="235">
        <v>4</v>
      </c>
      <c r="N188" s="229"/>
      <c r="O188" s="267"/>
      <c r="P188" s="260"/>
      <c r="Q188" s="260"/>
      <c r="R188" s="260"/>
      <c r="S188" s="260"/>
    </row>
    <row r="189" spans="7:19" hidden="1">
      <c r="G189" s="338" t="str">
        <f>Dictionary!$D$406</f>
        <v>Инструмент для маркировки - HAB_002</v>
      </c>
      <c r="H189" s="339" t="str">
        <f>Dictionary!$D$490</f>
        <v>Инструмент для маркировки/украшения</v>
      </c>
      <c r="L189" s="358" t="str">
        <f>Dictionary!$D$574</f>
        <v>Ирак - IQ</v>
      </c>
      <c r="M189" s="235">
        <v>4</v>
      </c>
      <c r="N189" s="229"/>
      <c r="O189" s="267"/>
      <c r="P189" s="260"/>
      <c r="Q189" s="260"/>
      <c r="R189" s="260"/>
      <c r="S189" s="260"/>
    </row>
    <row r="190" spans="7:19" hidden="1">
      <c r="G190" s="338" t="str">
        <f>Dictionary!$D$407</f>
        <v>Экран шелкографии, штамп маркировки - HAB_003</v>
      </c>
      <c r="H190" s="339" t="str">
        <f>Dictionary!$D$491</f>
        <v>Экран шелкографии, штамп маркировки</v>
      </c>
      <c r="L190" s="358" t="str">
        <f>Dictionary!$D$575</f>
        <v>Израиль - IL</v>
      </c>
      <c r="M190" s="235">
        <v>4</v>
      </c>
      <c r="N190" s="229"/>
      <c r="O190" s="267"/>
      <c r="P190" s="260"/>
      <c r="Q190" s="260"/>
      <c r="R190" s="260"/>
      <c r="S190" s="260"/>
    </row>
    <row r="191" spans="7:19" hidden="1">
      <c r="G191" s="338" t="str">
        <f>Dictionary!$D$408</f>
        <v>Инструмент для покрытия клеем текстиля/ПВХ/кожи - HAB_004</v>
      </c>
      <c r="H191" s="339" t="str">
        <f>Dictionary!$D$492</f>
        <v>Инструмент покрытия клеем</v>
      </c>
      <c r="L191" s="358" t="str">
        <f>Dictionary!$D$576</f>
        <v>Япония - JP</v>
      </c>
      <c r="M191" s="235">
        <v>2</v>
      </c>
      <c r="N191" s="229"/>
      <c r="O191" s="267"/>
      <c r="P191" s="260"/>
      <c r="Q191" s="260"/>
      <c r="R191" s="260"/>
      <c r="S191" s="260"/>
    </row>
    <row r="192" spans="7:19" hidden="1">
      <c r="G192" s="338" t="str">
        <f>Dictionary!$D$409</f>
        <v>Зажимное приспособление и инструмент ультрозвуковой сварки - ASS_001</v>
      </c>
      <c r="H192" s="339" t="str">
        <f>Dictionary!$D$493</f>
        <v>Зажимное приспособление и инструмент ультрозвуковой сварки</v>
      </c>
      <c r="L192" s="358" t="str">
        <f>Dictionary!$D$577</f>
        <v>Иордания - JO</v>
      </c>
      <c r="M192" s="235">
        <v>4</v>
      </c>
      <c r="N192" s="229"/>
      <c r="O192" s="267"/>
      <c r="P192" s="260"/>
      <c r="Q192" s="260"/>
      <c r="R192" s="260"/>
      <c r="S192" s="260"/>
    </row>
    <row r="193" spans="6:19" hidden="1">
      <c r="G193" s="338" t="str">
        <f>Dictionary!$D$410</f>
        <v>Зажимное приспособление и инструмент вибрационной сварки - ASS_002</v>
      </c>
      <c r="H193" s="339" t="str">
        <f>Dictionary!$D$494</f>
        <v>Зажимное приспособление и инструментвибрационной сварки</v>
      </c>
      <c r="L193" s="358" t="str">
        <f>Dictionary!$D$578</f>
        <v>Казахстан - KZ</v>
      </c>
      <c r="M193" s="235">
        <v>4</v>
      </c>
      <c r="N193" s="229"/>
      <c r="O193" s="267"/>
      <c r="P193" s="260"/>
      <c r="Q193" s="260"/>
      <c r="R193" s="260"/>
      <c r="S193" s="260"/>
    </row>
    <row r="194" spans="6:19" hidden="1">
      <c r="G194" s="338" t="str">
        <f>Dictionary!$D$411</f>
        <v>Инструмент для гочей сварки пластины - ASS_003</v>
      </c>
      <c r="H194" s="339" t="str">
        <f>Dictionary!$D$495</f>
        <v>Инструмент для гочей сварки пластины</v>
      </c>
      <c r="L194" s="358" t="str">
        <f>Dictionary!$D$579</f>
        <v>Кыргызстан - KG</v>
      </c>
      <c r="M194" s="235">
        <v>4</v>
      </c>
      <c r="N194" s="229"/>
      <c r="O194" s="267"/>
      <c r="P194" s="260"/>
      <c r="Q194" s="260"/>
      <c r="R194" s="260"/>
      <c r="S194" s="260"/>
    </row>
    <row r="195" spans="6:19" hidden="1">
      <c r="G195" s="338" t="str">
        <f>Dictionary!$D$412</f>
        <v>Инструмент для сборки клея - ASS_004</v>
      </c>
      <c r="H195" s="339" t="str">
        <f>Dictionary!$D$496</f>
        <v>Инструмент для сборки клея</v>
      </c>
      <c r="L195" s="358" t="str">
        <f>Dictionary!$D$580</f>
        <v>Кувейт - KW</v>
      </c>
      <c r="M195" s="235">
        <v>4</v>
      </c>
      <c r="N195" s="229"/>
      <c r="O195" s="267"/>
      <c r="P195" s="260"/>
      <c r="Q195" s="260"/>
      <c r="R195" s="260"/>
      <c r="S195" s="260"/>
    </row>
    <row r="196" spans="6:19" hidden="1">
      <c r="G196" s="338" t="str">
        <f>Dictionary!$D$413</f>
        <v>Инструмент для сварки металла - ASS_005</v>
      </c>
      <c r="H196" s="339" t="str">
        <f>Dictionary!$D$497</f>
        <v>Инструмент для сварки металла</v>
      </c>
      <c r="L196" s="358" t="str">
        <f>Dictionary!$D$581</f>
        <v>Лаос - LA</v>
      </c>
      <c r="M196" s="235">
        <v>4</v>
      </c>
      <c r="N196" s="229"/>
      <c r="O196" s="267"/>
      <c r="P196" s="260"/>
      <c r="Q196" s="260"/>
      <c r="R196" s="260"/>
      <c r="S196" s="260"/>
    </row>
    <row r="197" spans="6:19" hidden="1">
      <c r="G197" s="338" t="str">
        <f>Dictionary!$D$414</f>
        <v>Инструмент для ручной сборки - ASS_006</v>
      </c>
      <c r="H197" s="339" t="str">
        <f>Dictionary!$D$498</f>
        <v>Инструмент для ручной сборки</v>
      </c>
      <c r="L197" s="358" t="str">
        <f>Dictionary!$D$582</f>
        <v>Ливан - LB</v>
      </c>
      <c r="M197" s="235">
        <v>4</v>
      </c>
      <c r="N197" s="229"/>
      <c r="O197" s="267"/>
      <c r="P197" s="260"/>
      <c r="Q197" s="260"/>
      <c r="R197" s="260"/>
      <c r="S197" s="260"/>
    </row>
    <row r="198" spans="6:19" hidden="1">
      <c r="G198" s="338" t="str">
        <f>Dictionary!$D$415</f>
        <v>Инструмент сборки для линии - ASS_007</v>
      </c>
      <c r="H198" s="339" t="str">
        <f>Dictionary!$D$499</f>
        <v>Инструмент сборки для линии</v>
      </c>
      <c r="L198" s="358" t="str">
        <f>Dictionary!$D$583</f>
        <v>Макао - MO</v>
      </c>
      <c r="M198" s="235">
        <v>4</v>
      </c>
      <c r="N198" s="229"/>
      <c r="O198" s="267"/>
      <c r="P198" s="260"/>
      <c r="Q198" s="260"/>
      <c r="R198" s="260"/>
      <c r="S198" s="260"/>
    </row>
    <row r="199" spans="6:19" hidden="1">
      <c r="G199" s="338" t="str">
        <f>Dictionary!$D$416</f>
        <v>Инструмент для обжима разнообразных материалов - ASS_009</v>
      </c>
      <c r="H199" s="339" t="str">
        <f>Dictionary!$D$500</f>
        <v>Инструмент для обжима разнообразных материалов</v>
      </c>
      <c r="L199" s="358" t="str">
        <f>Dictionary!$D$584</f>
        <v>Малайзия - MY</v>
      </c>
      <c r="M199" s="235">
        <v>1</v>
      </c>
      <c r="N199" s="229"/>
      <c r="O199" s="267"/>
      <c r="P199" s="260"/>
      <c r="Q199" s="260"/>
      <c r="R199" s="260"/>
      <c r="S199" s="260"/>
    </row>
    <row r="200" spans="6:19" hidden="1">
      <c r="G200" s="338" t="str">
        <f>Dictionary!$D$417</f>
        <v>Другие инструменты сборки - ASS_010</v>
      </c>
      <c r="H200" s="339" t="str">
        <f>Dictionary!$D$501</f>
        <v>Другие инструменты сборки</v>
      </c>
      <c r="L200" s="358" t="str">
        <f>Dictionary!$D$585</f>
        <v>Мальдивская Республика - MV</v>
      </c>
      <c r="M200" s="235">
        <v>4</v>
      </c>
      <c r="N200" s="229"/>
      <c r="O200" s="267"/>
      <c r="P200" s="260"/>
      <c r="Q200" s="260"/>
      <c r="R200" s="260"/>
      <c r="S200" s="260"/>
    </row>
    <row r="201" spans="6:19" ht="13.8" hidden="1">
      <c r="G201" s="338" t="str">
        <f>Dictionary!$D$418</f>
        <v>Захват для обрабатываемой части - PRE_001</v>
      </c>
      <c r="H201" s="339" t="str">
        <f>Dictionary!$D$502</f>
        <v>Захват для обрабатываемой части</v>
      </c>
      <c r="L201" s="358" t="str">
        <f>Dictionary!$D$586</f>
        <v>Монголия - MN</v>
      </c>
      <c r="M201" s="235">
        <v>4</v>
      </c>
      <c r="N201" s="229"/>
      <c r="O201" s="267"/>
      <c r="P201" s="260"/>
      <c r="Q201" s="260"/>
      <c r="R201" s="271"/>
      <c r="S201" s="260"/>
    </row>
    <row r="202" spans="6:19" hidden="1">
      <c r="G202" s="338" t="str">
        <f>Dictionary!$D$419</f>
        <v>Калибр для проверки геометрии/размеров - MDC_001</v>
      </c>
      <c r="H202" s="339" t="str">
        <f>Dictionary!$D$503</f>
        <v>Калибр для проверки геометрии/размеров</v>
      </c>
      <c r="L202" s="358" t="str">
        <f>Dictionary!$D$587</f>
        <v>Мьянма - MM</v>
      </c>
      <c r="M202" s="235">
        <v>4</v>
      </c>
      <c r="N202" s="229"/>
      <c r="O202" s="267"/>
      <c r="P202" s="260"/>
      <c r="Q202" s="260"/>
      <c r="R202" s="260"/>
      <c r="S202" s="260"/>
    </row>
    <row r="203" spans="6:19" ht="13.8" hidden="1">
      <c r="G203" s="338" t="str">
        <f>Dictionary!$D$420</f>
        <v>Инструмент для испытаний на утечку  - MDC_002</v>
      </c>
      <c r="H203" s="339" t="str">
        <f>Dictionary!$D$504</f>
        <v>Инструмент для испытаний на утечку</v>
      </c>
      <c r="L203" s="358" t="str">
        <f>Dictionary!$D$588</f>
        <v>Непал - NP</v>
      </c>
      <c r="M203" s="235">
        <v>4</v>
      </c>
      <c r="N203" s="229"/>
      <c r="O203" s="267"/>
      <c r="P203" s="260"/>
      <c r="Q203" s="260"/>
      <c r="R203" s="271"/>
      <c r="S203" s="260"/>
    </row>
    <row r="204" spans="6:19" hidden="1">
      <c r="G204" s="338" t="str">
        <f>Dictionary!$D$421</f>
        <v>Зажимное приспособление для проверки электрики/электроники - MDC_003</v>
      </c>
      <c r="H204" s="339" t="str">
        <f>Dictionary!$D$505</f>
        <v>Зажимное приспособление для проверки электрики/электроники</v>
      </c>
      <c r="L204" s="358" t="str">
        <f>Dictionary!$D$589</f>
        <v>Оман - OM</v>
      </c>
      <c r="M204" s="235">
        <v>4</v>
      </c>
      <c r="N204" s="229"/>
      <c r="O204" s="267"/>
      <c r="P204" s="260"/>
      <c r="Q204" s="260"/>
      <c r="R204" s="260"/>
      <c r="S204" s="260"/>
    </row>
    <row r="205" spans="6:19" hidden="1">
      <c r="G205" s="338" t="str">
        <f>Dictionary!$D$422</f>
        <v>Зажимное приспособление для проверки проводев - MDC_004</v>
      </c>
      <c r="H205" s="339" t="str">
        <f>Dictionary!$D$506</f>
        <v>Зажимное приспособление для проверки проводов</v>
      </c>
      <c r="L205" s="358" t="str">
        <f>Dictionary!$D$590</f>
        <v>Узбекистан - UZ</v>
      </c>
      <c r="M205" s="235">
        <v>4</v>
      </c>
      <c r="N205" s="229"/>
      <c r="O205" s="267"/>
      <c r="P205" s="260"/>
      <c r="Q205" s="260"/>
      <c r="R205" s="260"/>
      <c r="S205" s="260"/>
    </row>
    <row r="206" spans="6:19" hidden="1">
      <c r="G206" s="338" t="str">
        <f>Dictionary!$D$423</f>
        <v>Другие типы контроля - MDC_007</v>
      </c>
      <c r="H206" s="339" t="str">
        <f>Dictionary!$D$507</f>
        <v>Другие типы контроля</v>
      </c>
      <c r="L206" s="358" t="str">
        <f>Dictionary!$D$591</f>
        <v>Пакистан - PK</v>
      </c>
      <c r="M206" s="235">
        <v>4</v>
      </c>
      <c r="N206" s="229"/>
      <c r="O206" s="267"/>
      <c r="P206" s="260"/>
      <c r="Q206" s="260"/>
      <c r="R206" s="260"/>
      <c r="S206" s="260"/>
    </row>
    <row r="207" spans="6:19" hidden="1">
      <c r="G207" s="338" t="str">
        <f>Dictionary!$D$424</f>
        <v>Упаковка - EMB_001</v>
      </c>
      <c r="H207" s="339" t="str">
        <f>Dictionary!$D$508</f>
        <v>Упаковка</v>
      </c>
      <c r="L207" s="358" t="str">
        <f>Dictionary!$D$592</f>
        <v>Республика Филиппины - PH</v>
      </c>
      <c r="M207" s="235">
        <v>4</v>
      </c>
      <c r="N207" s="229"/>
      <c r="O207" s="267"/>
      <c r="P207" s="260"/>
      <c r="Q207" s="260"/>
      <c r="R207" s="260"/>
      <c r="S207" s="260"/>
    </row>
    <row r="208" spans="6:19" hidden="1">
      <c r="F208" s="409"/>
      <c r="G208" s="409"/>
      <c r="H208" s="409"/>
      <c r="I208" s="409"/>
      <c r="L208" s="358" t="str">
        <f>Dictionary!$D$593</f>
        <v>Катар - QA</v>
      </c>
      <c r="M208" s="235">
        <v>4</v>
      </c>
      <c r="N208" s="229"/>
      <c r="O208" s="267"/>
      <c r="P208" s="260"/>
      <c r="Q208" s="260"/>
      <c r="R208" s="260"/>
      <c r="S208" s="260"/>
    </row>
    <row r="209" spans="8:19" hidden="1">
      <c r="L209" s="358" t="str">
        <f>Dictionary!$D$594</f>
        <v>Северная Корея - KP</v>
      </c>
      <c r="M209" s="235">
        <v>4</v>
      </c>
      <c r="N209" s="229"/>
      <c r="O209" s="267"/>
      <c r="P209" s="260"/>
      <c r="Q209" s="260"/>
      <c r="R209" s="260"/>
      <c r="S209" s="260"/>
    </row>
    <row r="210" spans="8:19" hidden="1">
      <c r="H210" s="339"/>
      <c r="L210" s="358" t="str">
        <f>Dictionary!$D$595</f>
        <v>Сейшельские острова - SC</v>
      </c>
      <c r="M210" s="235">
        <v>4</v>
      </c>
      <c r="N210" s="229"/>
      <c r="O210" s="267"/>
      <c r="P210" s="260"/>
      <c r="Q210" s="260"/>
      <c r="R210" s="260"/>
      <c r="S210" s="260"/>
    </row>
    <row r="211" spans="8:19" hidden="1">
      <c r="L211" s="358" t="str">
        <f>Dictionary!$D$596</f>
        <v>Сингапур - SG</v>
      </c>
      <c r="M211" s="235">
        <v>1</v>
      </c>
      <c r="N211" s="229"/>
      <c r="O211" s="267"/>
      <c r="P211" s="260"/>
      <c r="Q211" s="260"/>
      <c r="R211" s="260"/>
      <c r="S211" s="260"/>
    </row>
    <row r="212" spans="8:19" hidden="1">
      <c r="L212" s="358" t="str">
        <f>Dictionary!$D$597</f>
        <v>Шри-Ланка - LK</v>
      </c>
      <c r="M212" s="235">
        <v>4</v>
      </c>
      <c r="N212" s="229"/>
      <c r="O212" s="267"/>
      <c r="P212" s="260"/>
      <c r="Q212" s="260"/>
      <c r="R212" s="260"/>
      <c r="S212" s="260"/>
    </row>
    <row r="213" spans="8:19" hidden="1">
      <c r="L213" s="358" t="str">
        <f>Dictionary!$D$598</f>
        <v>Суринам - SR</v>
      </c>
      <c r="M213" s="235">
        <v>4</v>
      </c>
      <c r="N213" s="229"/>
      <c r="O213" s="267"/>
      <c r="P213" s="260"/>
      <c r="Q213" s="260"/>
      <c r="R213" s="260"/>
      <c r="S213" s="260"/>
    </row>
    <row r="214" spans="8:19" hidden="1">
      <c r="L214" s="358" t="str">
        <f>Dictionary!$D$599</f>
        <v>Сирия - SY</v>
      </c>
      <c r="M214" s="235">
        <v>4</v>
      </c>
      <c r="N214" s="229"/>
      <c r="O214" s="267"/>
      <c r="P214" s="260"/>
      <c r="Q214" s="260"/>
      <c r="R214" s="260"/>
      <c r="S214" s="260"/>
    </row>
    <row r="215" spans="8:19" hidden="1">
      <c r="L215" s="358" t="str">
        <f>Dictionary!$D$600</f>
        <v>Таджикистан - TJ</v>
      </c>
      <c r="M215" s="235">
        <v>4</v>
      </c>
      <c r="N215" s="229"/>
      <c r="O215" s="267"/>
      <c r="P215" s="260"/>
      <c r="Q215" s="260"/>
      <c r="R215" s="260"/>
      <c r="S215" s="260"/>
    </row>
    <row r="216" spans="8:19" hidden="1">
      <c r="L216" s="358" t="str">
        <f>Dictionary!$D$601</f>
        <v>Тайвань - TW</v>
      </c>
      <c r="M216" s="235">
        <v>1</v>
      </c>
      <c r="N216" s="229"/>
      <c r="O216" s="267"/>
      <c r="P216" s="260"/>
      <c r="Q216" s="260"/>
      <c r="R216" s="260"/>
      <c r="S216" s="260"/>
    </row>
    <row r="217" spans="8:19" hidden="1">
      <c r="L217" s="358" t="str">
        <f>Dictionary!$D$602</f>
        <v>Таиланд - TH</v>
      </c>
      <c r="M217" s="235">
        <v>1</v>
      </c>
      <c r="N217" s="229"/>
      <c r="O217" s="267"/>
      <c r="P217" s="260"/>
      <c r="Q217" s="260"/>
      <c r="R217" s="260"/>
      <c r="S217" s="260"/>
    </row>
    <row r="218" spans="8:19" hidden="1">
      <c r="L218" s="358" t="str">
        <f>Dictionary!$D$603</f>
        <v>Туркменистан - TM</v>
      </c>
      <c r="M218" s="235">
        <v>4</v>
      </c>
      <c r="N218" s="229"/>
      <c r="O218" s="267"/>
      <c r="P218" s="260"/>
      <c r="Q218" s="260"/>
      <c r="R218" s="260"/>
      <c r="S218" s="260"/>
    </row>
    <row r="219" spans="8:19" hidden="1">
      <c r="L219" s="358" t="str">
        <f>Dictionary!$D$604</f>
        <v>Вьетнам - VN</v>
      </c>
      <c r="M219" s="235">
        <v>1</v>
      </c>
      <c r="N219" s="229"/>
      <c r="O219" s="260"/>
      <c r="P219" s="260"/>
      <c r="Q219" s="260"/>
      <c r="R219" s="260"/>
      <c r="S219" s="260"/>
    </row>
    <row r="220" spans="8:19" hidden="1">
      <c r="L220" s="358" t="str">
        <f>Dictionary!$D$605</f>
        <v>Йемен - YE</v>
      </c>
      <c r="M220" s="235">
        <v>4</v>
      </c>
      <c r="N220" s="229"/>
      <c r="O220" s="260"/>
      <c r="P220" s="260"/>
      <c r="Q220" s="260"/>
      <c r="R220" s="260"/>
      <c r="S220" s="260"/>
    </row>
    <row r="221" spans="8:19" hidden="1">
      <c r="L221" s="340" t="str">
        <f>Dictionary!$D$606</f>
        <v>****Южная Америка****</v>
      </c>
      <c r="M221" s="235"/>
      <c r="N221" s="229"/>
      <c r="O221" s="260"/>
      <c r="P221" s="260"/>
      <c r="Q221" s="260"/>
      <c r="R221" s="260"/>
      <c r="S221" s="260"/>
    </row>
    <row r="222" spans="8:19" hidden="1">
      <c r="L222" s="358" t="str">
        <f>Dictionary!$D$607</f>
        <v>Аргентина - AR</v>
      </c>
      <c r="M222" s="235">
        <v>2</v>
      </c>
      <c r="N222" s="229"/>
      <c r="O222" s="260"/>
      <c r="P222" s="260"/>
      <c r="Q222" s="260"/>
      <c r="R222" s="260"/>
      <c r="S222" s="260"/>
    </row>
    <row r="223" spans="8:19" hidden="1">
      <c r="L223" s="358" t="str">
        <f>Dictionary!$D$608</f>
        <v>Боливия - BO</v>
      </c>
      <c r="M223" s="235">
        <v>4</v>
      </c>
      <c r="N223" s="229"/>
      <c r="O223" s="260"/>
      <c r="P223" s="260"/>
      <c r="Q223" s="260"/>
      <c r="R223" s="260"/>
      <c r="S223" s="260"/>
    </row>
    <row r="224" spans="8:19" hidden="1">
      <c r="L224" s="358" t="str">
        <f>Dictionary!$D$609</f>
        <v>Бразилия - BR</v>
      </c>
      <c r="M224" s="235">
        <v>2</v>
      </c>
      <c r="N224" s="229"/>
      <c r="O224" s="260"/>
      <c r="P224" s="260"/>
      <c r="Q224" s="260"/>
      <c r="R224" s="260"/>
      <c r="S224" s="260"/>
    </row>
    <row r="225" spans="12:19" hidden="1">
      <c r="L225" s="358" t="str">
        <f>Dictionary!$D$610</f>
        <v>Чили - CL</v>
      </c>
      <c r="M225" s="235">
        <v>4</v>
      </c>
      <c r="N225" s="229"/>
      <c r="O225" s="260"/>
      <c r="P225" s="260"/>
      <c r="Q225" s="260"/>
      <c r="R225" s="260"/>
      <c r="S225" s="260"/>
    </row>
    <row r="226" spans="12:19" hidden="1">
      <c r="L226" s="358" t="str">
        <f>Dictionary!$D$611</f>
        <v>Колумбия - CO</v>
      </c>
      <c r="M226" s="235">
        <v>2</v>
      </c>
      <c r="N226" s="229"/>
      <c r="O226" s="260"/>
      <c r="P226" s="260"/>
      <c r="Q226" s="260"/>
      <c r="R226" s="260"/>
      <c r="S226" s="260"/>
    </row>
    <row r="227" spans="12:19" hidden="1">
      <c r="L227" s="358" t="str">
        <f>Dictionary!$D$612</f>
        <v>Коста-Рика - CR</v>
      </c>
      <c r="M227" s="235">
        <v>4</v>
      </c>
      <c r="N227" s="229"/>
      <c r="O227" s="260"/>
      <c r="P227" s="260"/>
      <c r="Q227" s="260"/>
      <c r="R227" s="260"/>
      <c r="S227" s="260"/>
    </row>
    <row r="228" spans="12:19" hidden="1">
      <c r="L228" s="358" t="str">
        <f>Dictionary!$D$613</f>
        <v>Эквадор - EC</v>
      </c>
      <c r="M228" s="235">
        <v>4</v>
      </c>
      <c r="N228" s="229"/>
      <c r="O228" s="260"/>
      <c r="P228" s="260"/>
      <c r="Q228" s="260"/>
      <c r="R228" s="260"/>
      <c r="S228" s="260"/>
    </row>
    <row r="229" spans="12:19" hidden="1">
      <c r="L229" s="358" t="str">
        <f>Dictionary!$D$614</f>
        <v>Гватемала - GT</v>
      </c>
      <c r="M229" s="235">
        <v>4</v>
      </c>
      <c r="N229" s="229"/>
      <c r="O229" s="260"/>
      <c r="P229" s="260"/>
      <c r="Q229" s="260"/>
      <c r="R229" s="260"/>
      <c r="S229" s="260"/>
    </row>
    <row r="230" spans="12:19" hidden="1">
      <c r="L230" s="358" t="str">
        <f>Dictionary!$D$615</f>
        <v>Гондурас - HN</v>
      </c>
      <c r="M230" s="235">
        <v>4</v>
      </c>
      <c r="N230" s="229"/>
      <c r="O230" s="260"/>
      <c r="P230" s="260"/>
      <c r="Q230" s="260"/>
      <c r="R230" s="260"/>
      <c r="S230" s="260"/>
    </row>
    <row r="231" spans="12:19" hidden="1">
      <c r="L231" s="358" t="str">
        <f>Dictionary!$D$616</f>
        <v>Парагвай - PY</v>
      </c>
      <c r="M231" s="235">
        <v>4</v>
      </c>
      <c r="N231" s="229"/>
      <c r="O231" s="260"/>
      <c r="P231" s="260"/>
      <c r="Q231" s="260"/>
      <c r="R231" s="260"/>
      <c r="S231" s="260"/>
    </row>
    <row r="232" spans="12:19" hidden="1">
      <c r="L232" s="358" t="str">
        <f>Dictionary!$D$617</f>
        <v>Перу - PE</v>
      </c>
      <c r="M232" s="235">
        <v>4</v>
      </c>
      <c r="N232" s="229"/>
      <c r="O232" s="260"/>
      <c r="P232" s="260"/>
      <c r="Q232" s="260"/>
      <c r="R232" s="348"/>
      <c r="S232" s="260"/>
    </row>
    <row r="233" spans="12:19" hidden="1">
      <c r="L233" s="358" t="str">
        <f>Dictionary!$D$618</f>
        <v>Гайана - GY</v>
      </c>
      <c r="M233" s="235">
        <v>4</v>
      </c>
      <c r="N233" s="229"/>
      <c r="O233" s="260"/>
      <c r="P233" s="260"/>
      <c r="Q233" s="260"/>
      <c r="R233" s="348"/>
      <c r="S233" s="260"/>
    </row>
    <row r="234" spans="12:19" hidden="1">
      <c r="L234" s="358" t="str">
        <f>Dictionary!$D$619</f>
        <v>Уругвай - UY</v>
      </c>
      <c r="M234" s="235">
        <v>4</v>
      </c>
      <c r="N234" s="229"/>
      <c r="O234" s="260"/>
      <c r="P234" s="260"/>
      <c r="Q234" s="260"/>
      <c r="R234" s="260"/>
      <c r="S234" s="260"/>
    </row>
    <row r="235" spans="12:19" hidden="1">
      <c r="L235" s="358" t="str">
        <f>Dictionary!$D$620</f>
        <v>Венесуэла - VE</v>
      </c>
      <c r="M235" s="235">
        <v>4</v>
      </c>
      <c r="N235" s="229"/>
      <c r="O235" s="260"/>
      <c r="P235" s="260"/>
      <c r="Q235" s="260"/>
      <c r="R235" s="260"/>
      <c r="S235" s="260"/>
    </row>
    <row r="236" spans="12:19" hidden="1">
      <c r="L236" s="340" t="str">
        <f>Dictionary!$D$621</f>
        <v>****Северная Америка****</v>
      </c>
      <c r="M236" s="235"/>
      <c r="N236" s="229"/>
      <c r="O236" s="260"/>
      <c r="P236" s="260"/>
      <c r="Q236" s="260"/>
      <c r="R236" s="260"/>
      <c r="S236" s="260"/>
    </row>
    <row r="237" spans="12:19" hidden="1">
      <c r="L237" s="358" t="str">
        <f>Dictionary!$D$622</f>
        <v>Белиз - BZ</v>
      </c>
      <c r="M237" s="235">
        <v>4</v>
      </c>
      <c r="N237" s="229"/>
      <c r="O237" s="260"/>
      <c r="P237" s="260"/>
      <c r="Q237" s="260"/>
      <c r="R237" s="260"/>
      <c r="S237" s="260"/>
    </row>
    <row r="238" spans="12:19" hidden="1">
      <c r="L238" s="358" t="str">
        <f>Dictionary!$D$623</f>
        <v>Канада - CA</v>
      </c>
      <c r="M238" s="235">
        <v>3</v>
      </c>
      <c r="N238" s="229"/>
      <c r="O238" s="260"/>
      <c r="P238" s="260"/>
      <c r="Q238" s="260"/>
      <c r="R238" s="260"/>
      <c r="S238" s="260"/>
    </row>
    <row r="239" spans="12:19" hidden="1">
      <c r="L239" s="358" t="str">
        <f>Dictionary!$D$624</f>
        <v>Сальвадор - SV</v>
      </c>
      <c r="M239" s="235">
        <v>4</v>
      </c>
      <c r="N239" s="229"/>
      <c r="O239" s="260"/>
      <c r="P239" s="260"/>
      <c r="Q239" s="260"/>
      <c r="R239" s="260"/>
      <c r="S239" s="260"/>
    </row>
    <row r="240" spans="12:19" hidden="1">
      <c r="L240" s="358" t="str">
        <f>Dictionary!$D$625</f>
        <v>США - US</v>
      </c>
      <c r="M240" s="235">
        <v>3</v>
      </c>
      <c r="N240" s="229"/>
      <c r="O240" s="260"/>
      <c r="P240" s="260"/>
      <c r="Q240" s="260"/>
      <c r="R240" s="260"/>
      <c r="S240" s="260"/>
    </row>
    <row r="241" spans="12:19" hidden="1">
      <c r="L241" s="358" t="str">
        <f>Dictionary!$D$626</f>
        <v>Мексика - MX</v>
      </c>
      <c r="M241" s="235">
        <v>4</v>
      </c>
      <c r="N241" s="229"/>
      <c r="O241" s="260"/>
      <c r="P241" s="260"/>
      <c r="Q241" s="260"/>
      <c r="R241" s="260"/>
      <c r="S241" s="260"/>
    </row>
    <row r="242" spans="12:19" hidden="1">
      <c r="L242" s="358" t="str">
        <f>Dictionary!$D$627</f>
        <v>Никарагуа - NI</v>
      </c>
      <c r="M242" s="235">
        <v>4</v>
      </c>
      <c r="N242" s="229"/>
      <c r="O242" s="260"/>
      <c r="P242" s="260"/>
      <c r="Q242" s="260"/>
      <c r="R242" s="260"/>
      <c r="S242" s="260"/>
    </row>
    <row r="243" spans="12:19" hidden="1">
      <c r="L243" s="358" t="str">
        <f>Dictionary!$D$628</f>
        <v>Панама - PA</v>
      </c>
      <c r="M243" s="235">
        <v>4</v>
      </c>
      <c r="N243" s="229"/>
      <c r="O243" s="260"/>
      <c r="P243" s="260"/>
      <c r="Q243" s="260"/>
      <c r="R243" s="260"/>
      <c r="S243" s="260"/>
    </row>
    <row r="244" spans="12:19" hidden="1">
      <c r="L244" s="340" t="str">
        <f>Dictionary!$D$629</f>
        <v>****Африка****</v>
      </c>
      <c r="M244" s="235"/>
      <c r="N244" s="229"/>
      <c r="O244" s="260"/>
      <c r="P244" s="260"/>
      <c r="Q244" s="260"/>
      <c r="R244" s="260"/>
      <c r="S244" s="260"/>
    </row>
    <row r="245" spans="12:19" hidden="1">
      <c r="L245" s="358" t="str">
        <f>Dictionary!$D$630</f>
        <v>ЮАР - ZA</v>
      </c>
      <c r="M245" s="235">
        <v>4</v>
      </c>
      <c r="N245" s="229"/>
      <c r="O245" s="260"/>
      <c r="P245" s="260"/>
      <c r="Q245" s="260"/>
      <c r="R245" s="260"/>
      <c r="S245" s="260"/>
    </row>
    <row r="246" spans="12:19" hidden="1">
      <c r="L246" s="358" t="str">
        <f>Dictionary!$D$631</f>
        <v>Алжир - DZ</v>
      </c>
      <c r="M246" s="235">
        <v>4</v>
      </c>
      <c r="N246" s="229"/>
      <c r="O246" s="260"/>
      <c r="P246" s="260"/>
      <c r="Q246" s="260"/>
      <c r="R246" s="260"/>
      <c r="S246" s="260"/>
    </row>
    <row r="247" spans="12:19" hidden="1">
      <c r="L247" s="358" t="str">
        <f>Dictionary!$D$632</f>
        <v>Ангола - AO</v>
      </c>
      <c r="M247" s="235">
        <v>4</v>
      </c>
      <c r="N247" s="229"/>
      <c r="O247" s="260"/>
      <c r="P247" s="260"/>
      <c r="Q247" s="260"/>
      <c r="R247" s="260"/>
      <c r="S247" s="260"/>
    </row>
    <row r="248" spans="12:19" hidden="1">
      <c r="L248" s="358" t="str">
        <f>Dictionary!$D$633</f>
        <v>Бенин - BJ</v>
      </c>
      <c r="M248" s="235">
        <v>4</v>
      </c>
      <c r="N248" s="229"/>
      <c r="O248" s="260"/>
      <c r="P248" s="260"/>
      <c r="Q248" s="260"/>
      <c r="R248" s="260"/>
      <c r="S248" s="260"/>
    </row>
    <row r="249" spans="12:19" hidden="1">
      <c r="L249" s="358" t="str">
        <f>Dictionary!$D$634</f>
        <v>Ботсвана - BW</v>
      </c>
      <c r="M249" s="235">
        <v>4</v>
      </c>
      <c r="N249" s="229"/>
      <c r="O249" s="260"/>
      <c r="P249" s="260"/>
      <c r="Q249" s="260"/>
      <c r="R249" s="260"/>
      <c r="S249" s="260"/>
    </row>
    <row r="250" spans="12:19" hidden="1">
      <c r="L250" s="358" t="str">
        <f>Dictionary!$D$635</f>
        <v>Буркина-Фасо - BF</v>
      </c>
      <c r="M250" s="235">
        <v>4</v>
      </c>
      <c r="N250" s="229"/>
      <c r="O250" s="260"/>
      <c r="P250" s="260"/>
      <c r="Q250" s="260"/>
      <c r="R250" s="260"/>
      <c r="S250" s="260"/>
    </row>
    <row r="251" spans="12:19" hidden="1">
      <c r="L251" s="358" t="str">
        <f>Dictionary!$D$636</f>
        <v>Бурунди - BI</v>
      </c>
      <c r="M251" s="235">
        <v>4</v>
      </c>
      <c r="N251" s="229"/>
      <c r="O251" s="260"/>
      <c r="P251" s="260"/>
      <c r="Q251" s="260"/>
      <c r="R251" s="260"/>
      <c r="S251" s="260"/>
    </row>
    <row r="252" spans="12:19" hidden="1">
      <c r="L252" s="358" t="str">
        <f>Dictionary!$D$637</f>
        <v>Камерун - CM</v>
      </c>
      <c r="M252" s="235">
        <v>4</v>
      </c>
      <c r="N252" s="229"/>
      <c r="O252" s="260"/>
      <c r="P252" s="260"/>
      <c r="Q252" s="260"/>
      <c r="R252" s="260"/>
      <c r="S252" s="260"/>
    </row>
    <row r="253" spans="12:19" hidden="1">
      <c r="L253" s="358" t="str">
        <f>Dictionary!$D$638</f>
        <v>Кабо-Верде - CV</v>
      </c>
      <c r="M253" s="235">
        <v>4</v>
      </c>
      <c r="N253" s="229"/>
      <c r="O253" s="260"/>
      <c r="P253" s="260"/>
      <c r="Q253" s="260"/>
      <c r="R253" s="260"/>
      <c r="S253" s="260"/>
    </row>
    <row r="254" spans="12:19" hidden="1">
      <c r="L254" s="358" t="str">
        <f>Dictionary!$D$639</f>
        <v>Коморы - KM</v>
      </c>
      <c r="M254" s="235">
        <v>4</v>
      </c>
      <c r="N254" s="229"/>
      <c r="O254" s="260"/>
      <c r="P254" s="260"/>
      <c r="Q254" s="260"/>
      <c r="R254" s="260"/>
      <c r="S254" s="260"/>
    </row>
    <row r="255" spans="12:19" hidden="1">
      <c r="L255" s="358" t="str">
        <f>Dictionary!$D$640</f>
        <v>Конго - CG</v>
      </c>
      <c r="M255" s="235">
        <v>4</v>
      </c>
      <c r="N255" s="229"/>
      <c r="O255" s="260"/>
      <c r="P255" s="260"/>
      <c r="Q255" s="260"/>
      <c r="R255" s="260"/>
      <c r="S255" s="260"/>
    </row>
    <row r="256" spans="12:19" hidden="1">
      <c r="L256" s="358" t="str">
        <f>Dictionary!$D$641</f>
        <v>Кот д'Ивуар - CI</v>
      </c>
      <c r="M256" s="235">
        <v>4</v>
      </c>
      <c r="N256" s="229"/>
      <c r="O256" s="260"/>
      <c r="P256" s="260"/>
      <c r="Q256" s="260"/>
      <c r="R256" s="260"/>
      <c r="S256" s="260"/>
    </row>
    <row r="257" spans="12:19" hidden="1">
      <c r="L257" s="358" t="str">
        <f>Dictionary!$D$642</f>
        <v>Джибути - DJ</v>
      </c>
      <c r="M257" s="235">
        <v>4</v>
      </c>
      <c r="N257" s="229"/>
      <c r="O257" s="260"/>
      <c r="P257" s="260"/>
      <c r="Q257" s="260"/>
      <c r="R257" s="260"/>
      <c r="S257" s="260"/>
    </row>
    <row r="258" spans="12:19" hidden="1">
      <c r="L258" s="358" t="str">
        <f>Dictionary!$D$643</f>
        <v>Египет - EG</v>
      </c>
      <c r="M258" s="235">
        <v>4</v>
      </c>
      <c r="N258" s="229"/>
      <c r="O258" s="260"/>
      <c r="P258" s="260"/>
      <c r="Q258" s="260"/>
      <c r="R258" s="260"/>
      <c r="S258" s="260"/>
    </row>
    <row r="259" spans="12:19" hidden="1">
      <c r="L259" s="358" t="str">
        <f>Dictionary!$D$644</f>
        <v>Эритрея - ER</v>
      </c>
      <c r="M259" s="235">
        <v>4</v>
      </c>
      <c r="N259" s="229"/>
      <c r="O259" s="260"/>
      <c r="P259" s="260"/>
      <c r="Q259" s="260"/>
      <c r="R259" s="260"/>
      <c r="S259" s="260"/>
    </row>
    <row r="260" spans="12:19" hidden="1">
      <c r="L260" s="358" t="str">
        <f>Dictionary!$D$645</f>
        <v>Эфиопия - ET</v>
      </c>
      <c r="M260" s="235">
        <v>4</v>
      </c>
      <c r="N260" s="229"/>
      <c r="O260" s="260"/>
      <c r="P260" s="260"/>
      <c r="Q260" s="260"/>
      <c r="R260" s="260"/>
      <c r="S260" s="260"/>
    </row>
    <row r="261" spans="12:19" hidden="1">
      <c r="L261" s="358" t="str">
        <f>Dictionary!$D$646</f>
        <v>Габон - GA</v>
      </c>
      <c r="M261" s="235">
        <v>4</v>
      </c>
      <c r="N261" s="229"/>
      <c r="O261" s="260"/>
      <c r="P261" s="260"/>
      <c r="Q261" s="260"/>
      <c r="R261" s="260"/>
      <c r="S261" s="260"/>
    </row>
    <row r="262" spans="12:19" hidden="1">
      <c r="L262" s="358" t="str">
        <f>Dictionary!$D$647</f>
        <v>Гамбия - GM</v>
      </c>
      <c r="M262" s="235">
        <v>4</v>
      </c>
      <c r="N262" s="229"/>
      <c r="O262" s="260"/>
      <c r="P262" s="260"/>
      <c r="Q262" s="260"/>
      <c r="R262" s="260"/>
      <c r="S262" s="260"/>
    </row>
    <row r="263" spans="12:19" hidden="1">
      <c r="L263" s="358" t="str">
        <f>Dictionary!$D$648</f>
        <v>Гана - GH</v>
      </c>
      <c r="M263" s="235">
        <v>4</v>
      </c>
      <c r="N263" s="229"/>
      <c r="O263" s="260"/>
      <c r="P263" s="260"/>
      <c r="Q263" s="260"/>
      <c r="R263" s="260"/>
      <c r="S263" s="260"/>
    </row>
    <row r="264" spans="12:19" hidden="1">
      <c r="L264" s="358" t="str">
        <f>Dictionary!$D$649</f>
        <v>Гвинейская Республика - GN</v>
      </c>
      <c r="M264" s="235">
        <v>4</v>
      </c>
      <c r="N264" s="229"/>
      <c r="O264" s="260"/>
      <c r="P264" s="260"/>
      <c r="Q264" s="260"/>
      <c r="R264" s="260"/>
      <c r="S264" s="260"/>
    </row>
    <row r="265" spans="12:19" hidden="1">
      <c r="L265" s="358" t="str">
        <f>Dictionary!$D$650</f>
        <v>Экваториальная Гвинея - GQ</v>
      </c>
      <c r="M265" s="235">
        <v>4</v>
      </c>
      <c r="N265" s="229"/>
      <c r="O265" s="260"/>
      <c r="P265" s="260"/>
      <c r="Q265" s="260"/>
      <c r="R265" s="260"/>
      <c r="S265" s="260"/>
    </row>
    <row r="266" spans="12:19" hidden="1">
      <c r="L266" s="358" t="str">
        <f>Dictionary!$D$651</f>
        <v>Гвинея-Биссау - GW</v>
      </c>
      <c r="M266" s="235">
        <v>4</v>
      </c>
      <c r="N266" s="229"/>
      <c r="O266" s="260"/>
      <c r="P266" s="260"/>
      <c r="Q266" s="260"/>
      <c r="R266" s="260"/>
      <c r="S266" s="260"/>
    </row>
    <row r="267" spans="12:19" hidden="1">
      <c r="L267" s="358" t="str">
        <f>Dictionary!$D$652</f>
        <v>Кения - KE</v>
      </c>
      <c r="M267" s="235">
        <v>4</v>
      </c>
      <c r="N267" s="229"/>
      <c r="O267" s="260"/>
      <c r="P267" s="260"/>
      <c r="Q267" s="260"/>
      <c r="R267" s="260"/>
      <c r="S267" s="260"/>
    </row>
    <row r="268" spans="12:19" hidden="1">
      <c r="L268" s="358" t="str">
        <f>Dictionary!$D$653</f>
        <v>Лесото - LS</v>
      </c>
      <c r="M268" s="235">
        <v>4</v>
      </c>
      <c r="N268" s="229"/>
      <c r="O268" s="260"/>
      <c r="P268" s="260"/>
      <c r="Q268" s="260"/>
      <c r="R268" s="260"/>
      <c r="S268" s="260"/>
    </row>
    <row r="269" spans="12:19" hidden="1">
      <c r="L269" s="358" t="str">
        <f>Dictionary!$D$654</f>
        <v>Либерия - LR</v>
      </c>
      <c r="M269" s="235">
        <v>4</v>
      </c>
      <c r="N269" s="229"/>
      <c r="O269" s="260"/>
      <c r="P269" s="260"/>
      <c r="Q269" s="260"/>
      <c r="R269" s="260"/>
      <c r="S269" s="260"/>
    </row>
    <row r="270" spans="12:19" hidden="1">
      <c r="L270" s="358" t="str">
        <f>Dictionary!$D$655</f>
        <v>Ливия - LY</v>
      </c>
      <c r="M270" s="235">
        <v>4</v>
      </c>
      <c r="N270" s="229"/>
      <c r="O270" s="260"/>
      <c r="P270" s="260"/>
      <c r="Q270" s="260"/>
      <c r="R270" s="260"/>
      <c r="S270" s="260"/>
    </row>
    <row r="271" spans="12:19" hidden="1">
      <c r="L271" s="358" t="str">
        <f>Dictionary!$D$656</f>
        <v>Мадагаскар - MG</v>
      </c>
      <c r="M271" s="235">
        <v>4</v>
      </c>
      <c r="N271" s="229"/>
      <c r="O271" s="260"/>
      <c r="P271" s="260"/>
      <c r="Q271" s="260"/>
      <c r="R271" s="260"/>
      <c r="S271" s="260"/>
    </row>
    <row r="272" spans="12:19" hidden="1">
      <c r="L272" s="358" t="str">
        <f>Dictionary!$D$657</f>
        <v>Малави - MW</v>
      </c>
      <c r="M272" s="235">
        <v>4</v>
      </c>
      <c r="N272" s="229"/>
      <c r="O272" s="260"/>
      <c r="P272" s="260"/>
      <c r="Q272" s="260"/>
      <c r="R272" s="260"/>
      <c r="S272" s="260"/>
    </row>
    <row r="273" spans="12:19" hidden="1">
      <c r="L273" s="358" t="str">
        <f>Dictionary!$D$658</f>
        <v>Мали - ML</v>
      </c>
      <c r="M273" s="235">
        <v>4</v>
      </c>
      <c r="N273" s="229"/>
      <c r="O273" s="260"/>
      <c r="P273" s="260"/>
      <c r="Q273" s="260"/>
      <c r="R273" s="260"/>
      <c r="S273" s="260"/>
    </row>
    <row r="274" spans="12:19" hidden="1">
      <c r="L274" s="358" t="str">
        <f>Dictionary!$D$659</f>
        <v>Марокко - MA</v>
      </c>
      <c r="M274" s="235">
        <v>4</v>
      </c>
      <c r="N274" s="229"/>
      <c r="O274" s="260"/>
      <c r="P274" s="260"/>
      <c r="Q274" s="260"/>
      <c r="R274" s="260"/>
      <c r="S274" s="260"/>
    </row>
    <row r="275" spans="12:19" hidden="1">
      <c r="L275" s="358" t="str">
        <f>Dictionary!$D$660</f>
        <v>Мавритания - MR</v>
      </c>
      <c r="M275" s="235">
        <v>4</v>
      </c>
      <c r="N275" s="229"/>
      <c r="O275" s="260"/>
      <c r="P275" s="260"/>
      <c r="Q275" s="260"/>
      <c r="R275" s="260"/>
      <c r="S275" s="260"/>
    </row>
    <row r="276" spans="12:19" hidden="1">
      <c r="L276" s="358" t="str">
        <f>Dictionary!$D$661</f>
        <v>Мозамбик - MZ</v>
      </c>
      <c r="M276" s="235">
        <v>4</v>
      </c>
      <c r="N276" s="229"/>
      <c r="O276" s="260"/>
      <c r="P276" s="260"/>
      <c r="Q276" s="260"/>
      <c r="R276" s="260"/>
      <c r="S276" s="260"/>
    </row>
    <row r="277" spans="12:19" hidden="1">
      <c r="L277" s="358" t="str">
        <f>Dictionary!$D$662</f>
        <v>Намибия - NA</v>
      </c>
      <c r="M277" s="235">
        <v>4</v>
      </c>
      <c r="N277" s="229"/>
      <c r="O277" s="260"/>
      <c r="P277" s="260"/>
      <c r="Q277" s="260"/>
      <c r="R277" s="260"/>
      <c r="S277" s="260"/>
    </row>
    <row r="278" spans="12:19" hidden="1">
      <c r="L278" s="358" t="str">
        <f>Dictionary!$D$663</f>
        <v>Нигер - NE</v>
      </c>
      <c r="M278" s="235">
        <v>4</v>
      </c>
      <c r="N278" s="229"/>
      <c r="O278" s="260"/>
      <c r="P278" s="260"/>
      <c r="Q278" s="260"/>
      <c r="R278" s="260"/>
      <c r="S278" s="260"/>
    </row>
    <row r="279" spans="12:19" hidden="1">
      <c r="L279" s="358" t="str">
        <f>Dictionary!$D$664</f>
        <v>Нигерия - NG</v>
      </c>
      <c r="M279" s="235">
        <v>4</v>
      </c>
      <c r="N279" s="229"/>
      <c r="O279" s="260"/>
      <c r="P279" s="260"/>
      <c r="Q279" s="260"/>
      <c r="R279" s="260"/>
      <c r="S279" s="260"/>
    </row>
    <row r="280" spans="12:19" hidden="1">
      <c r="L280" s="358" t="str">
        <f>Dictionary!$D$665</f>
        <v>Уганда - UG</v>
      </c>
      <c r="M280" s="235">
        <v>4</v>
      </c>
      <c r="N280" s="229"/>
      <c r="O280" s="260"/>
      <c r="P280" s="260"/>
      <c r="Q280" s="260"/>
      <c r="R280" s="260"/>
      <c r="S280" s="260"/>
    </row>
    <row r="281" spans="12:19" hidden="1">
      <c r="L281" s="358" t="str">
        <f>Dictionary!$D$666</f>
        <v>Центрально-Африканская Республика - CF</v>
      </c>
      <c r="M281" s="235">
        <v>4</v>
      </c>
      <c r="N281" s="229"/>
      <c r="O281" s="260"/>
      <c r="P281" s="260"/>
      <c r="Q281" s="260"/>
      <c r="R281" s="260"/>
      <c r="S281" s="260"/>
    </row>
    <row r="282" spans="12:19" hidden="1">
      <c r="L282" s="358" t="str">
        <f>Dictionary!$D$667</f>
        <v>Демократическая Республика Конго - CD</v>
      </c>
      <c r="M282" s="235">
        <v>4</v>
      </c>
      <c r="N282" s="229"/>
      <c r="O282" s="260"/>
      <c r="P282" s="260"/>
      <c r="Q282" s="260"/>
      <c r="R282" s="260"/>
      <c r="S282" s="260"/>
    </row>
    <row r="283" spans="12:19" hidden="1">
      <c r="L283" s="358" t="str">
        <f>Dictionary!$D$668</f>
        <v>Руанда - RW</v>
      </c>
      <c r="M283" s="235">
        <v>4</v>
      </c>
      <c r="N283" s="229"/>
      <c r="O283" s="260"/>
      <c r="P283" s="260"/>
      <c r="Q283" s="260"/>
      <c r="R283" s="260"/>
      <c r="S283" s="260"/>
    </row>
    <row r="284" spans="12:19" hidden="1">
      <c r="L284" s="358" t="str">
        <f>Dictionary!$D$669</f>
        <v>Сенегал - SN</v>
      </c>
      <c r="M284" s="235">
        <v>4</v>
      </c>
      <c r="N284" s="229"/>
      <c r="O284" s="260"/>
      <c r="P284" s="260"/>
      <c r="Q284" s="260"/>
      <c r="R284" s="260"/>
      <c r="S284" s="260"/>
    </row>
    <row r="285" spans="12:19" hidden="1">
      <c r="L285" s="358" t="str">
        <f>Dictionary!$D$670</f>
        <v>Сьерра-Леоне - SL</v>
      </c>
      <c r="M285" s="235">
        <v>4</v>
      </c>
      <c r="N285" s="229"/>
      <c r="O285" s="260"/>
      <c r="P285" s="260"/>
      <c r="Q285" s="260"/>
      <c r="R285" s="260"/>
      <c r="S285" s="260"/>
    </row>
    <row r="286" spans="12:19" hidden="1">
      <c r="L286" s="358" t="str">
        <f>Dictionary!$D$671</f>
        <v>Сомали - SO</v>
      </c>
      <c r="M286" s="235">
        <v>4</v>
      </c>
      <c r="N286" s="229"/>
      <c r="O286" s="260"/>
      <c r="P286" s="260"/>
      <c r="Q286" s="260"/>
      <c r="R286" s="260"/>
      <c r="S286" s="260"/>
    </row>
    <row r="287" spans="12:19" hidden="1">
      <c r="L287" s="358" t="str">
        <f>Dictionary!$D$672</f>
        <v>Судан - SD</v>
      </c>
      <c r="M287" s="235">
        <v>4</v>
      </c>
      <c r="N287" s="229"/>
      <c r="O287" s="260"/>
      <c r="P287" s="260"/>
      <c r="Q287" s="260"/>
      <c r="R287" s="260"/>
      <c r="S287" s="260"/>
    </row>
    <row r="288" spans="12:19" hidden="1">
      <c r="L288" s="358" t="str">
        <f>Dictionary!$D$673</f>
        <v>Свазиленд - SZ</v>
      </c>
      <c r="M288" s="235">
        <v>4</v>
      </c>
      <c r="N288" s="229"/>
      <c r="O288" s="260"/>
      <c r="P288" s="260"/>
      <c r="Q288" s="260"/>
      <c r="R288" s="260"/>
      <c r="S288" s="260"/>
    </row>
    <row r="289" spans="12:19" hidden="1">
      <c r="L289" s="358" t="str">
        <f>Dictionary!$D$674</f>
        <v>Танзания - TZ</v>
      </c>
      <c r="M289" s="235">
        <v>4</v>
      </c>
      <c r="N289" s="229"/>
      <c r="O289" s="260"/>
      <c r="P289" s="260"/>
      <c r="Q289" s="260"/>
      <c r="R289" s="260"/>
      <c r="S289" s="260"/>
    </row>
    <row r="290" spans="12:19" hidden="1">
      <c r="L290" s="358" t="str">
        <f>Dictionary!$D$675</f>
        <v>Чад - TD</v>
      </c>
      <c r="M290" s="235">
        <v>4</v>
      </c>
      <c r="N290" s="229"/>
      <c r="O290" s="260"/>
      <c r="P290" s="260"/>
      <c r="Q290" s="260"/>
      <c r="R290" s="260"/>
      <c r="S290" s="260"/>
    </row>
    <row r="291" spans="12:19" hidden="1">
      <c r="L291" s="358" t="str">
        <f>Dictionary!$D$676</f>
        <v>Того - TG</v>
      </c>
      <c r="M291" s="235">
        <v>4</v>
      </c>
      <c r="N291" s="229"/>
      <c r="O291" s="260"/>
      <c r="P291" s="260"/>
      <c r="Q291" s="260"/>
      <c r="R291" s="260"/>
      <c r="S291" s="260"/>
    </row>
    <row r="292" spans="12:19" hidden="1">
      <c r="L292" s="358" t="str">
        <f>Dictionary!$D$677</f>
        <v>Тунис - TN</v>
      </c>
      <c r="M292" s="235">
        <v>4</v>
      </c>
      <c r="N292" s="229"/>
      <c r="O292" s="260"/>
      <c r="P292" s="260"/>
      <c r="Q292" s="260"/>
      <c r="R292" s="260"/>
      <c r="S292" s="260"/>
    </row>
    <row r="293" spans="12:19" hidden="1">
      <c r="L293" s="358" t="str">
        <f>Dictionary!$D$678</f>
        <v>Замбия - ZM</v>
      </c>
      <c r="M293" s="235">
        <v>4</v>
      </c>
      <c r="N293" s="229"/>
      <c r="O293" s="260"/>
      <c r="P293" s="260"/>
      <c r="Q293" s="260"/>
      <c r="R293" s="260"/>
      <c r="S293" s="260"/>
    </row>
    <row r="294" spans="12:19" hidden="1">
      <c r="L294" s="358" t="str">
        <f>Dictionary!$D$679</f>
        <v>Зимбабве - ZW</v>
      </c>
      <c r="M294" s="235">
        <v>4</v>
      </c>
      <c r="N294" s="229"/>
      <c r="O294" s="260"/>
      <c r="P294" s="260"/>
      <c r="Q294" s="260"/>
      <c r="R294" s="260"/>
      <c r="S294" s="260"/>
    </row>
    <row r="295" spans="12:19" hidden="1">
      <c r="L295" s="340" t="str">
        <f>Dictionary!$D$680</f>
        <v>****Австралия и Океания****</v>
      </c>
      <c r="M295" s="235"/>
      <c r="N295" s="229"/>
      <c r="O295" s="260"/>
      <c r="P295" s="260"/>
      <c r="Q295" s="260"/>
      <c r="R295" s="260"/>
      <c r="S295" s="260"/>
    </row>
    <row r="296" spans="12:19" hidden="1">
      <c r="L296" s="358" t="str">
        <f>Dictionary!$D$681</f>
        <v>Австралия - AU</v>
      </c>
      <c r="M296" s="235">
        <v>3</v>
      </c>
      <c r="N296" s="229"/>
      <c r="O296" s="260"/>
      <c r="P296" s="260"/>
      <c r="Q296" s="260"/>
      <c r="R296" s="260"/>
      <c r="S296" s="260"/>
    </row>
    <row r="297" spans="12:19" hidden="1">
      <c r="L297" s="358" t="str">
        <f>Dictionary!$D$682</f>
        <v>Фиджи - FJ</v>
      </c>
      <c r="M297" s="235">
        <v>4</v>
      </c>
      <c r="N297" s="229"/>
      <c r="O297" s="260"/>
      <c r="P297" s="260"/>
      <c r="Q297" s="260"/>
      <c r="R297" s="260"/>
      <c r="S297" s="260"/>
    </row>
    <row r="298" spans="12:19" hidden="1">
      <c r="L298" s="358" t="str">
        <f>Dictionary!$D$683</f>
        <v>Кирибати - KI</v>
      </c>
      <c r="M298" s="235">
        <v>4</v>
      </c>
      <c r="N298" s="229"/>
      <c r="O298" s="260"/>
      <c r="P298" s="260"/>
      <c r="Q298" s="260"/>
      <c r="R298" s="260"/>
      <c r="S298" s="260"/>
    </row>
    <row r="299" spans="12:19" hidden="1">
      <c r="L299" s="358" t="str">
        <f>Dictionary!$D$684</f>
        <v>острова Микронезии - FM</v>
      </c>
      <c r="M299" s="235">
        <v>4</v>
      </c>
      <c r="N299" s="229"/>
      <c r="O299" s="260"/>
      <c r="P299" s="260"/>
      <c r="Q299" s="260"/>
      <c r="R299" s="260"/>
      <c r="S299" s="260"/>
    </row>
    <row r="300" spans="12:19" hidden="1">
      <c r="L300" s="358" t="str">
        <f>Dictionary!$D$685</f>
        <v>Науру - NR</v>
      </c>
      <c r="M300" s="235">
        <v>4</v>
      </c>
      <c r="N300" s="229"/>
      <c r="O300" s="260"/>
      <c r="P300" s="260"/>
      <c r="Q300" s="260"/>
      <c r="R300" s="260"/>
      <c r="S300" s="260"/>
    </row>
    <row r="301" spans="12:19" hidden="1">
      <c r="L301" s="358" t="str">
        <f>Dictionary!$D$686</f>
        <v>Ниуэ - NU</v>
      </c>
      <c r="M301" s="235">
        <v>4</v>
      </c>
      <c r="N301" s="229"/>
      <c r="O301" s="260"/>
      <c r="P301" s="260"/>
      <c r="Q301" s="260"/>
      <c r="R301" s="260"/>
      <c r="S301" s="260"/>
    </row>
    <row r="302" spans="12:19" hidden="1">
      <c r="L302" s="358" t="str">
        <f>Dictionary!$D$687</f>
        <v>Новая Зеландия - NZ</v>
      </c>
      <c r="M302" s="235">
        <v>4</v>
      </c>
      <c r="N302" s="229"/>
      <c r="O302" s="260"/>
      <c r="P302" s="260"/>
      <c r="Q302" s="260"/>
      <c r="R302" s="260"/>
      <c r="S302" s="260"/>
    </row>
    <row r="303" spans="12:19" hidden="1">
      <c r="L303" s="358" t="str">
        <f>Dictionary!$D$688</f>
        <v>Восточное Самоа - WS</v>
      </c>
      <c r="M303" s="235">
        <v>4</v>
      </c>
      <c r="N303" s="229"/>
      <c r="O303" s="260"/>
      <c r="P303" s="260"/>
      <c r="Q303" s="260"/>
      <c r="R303" s="260"/>
      <c r="S303" s="260"/>
    </row>
    <row r="304" spans="12:19" hidden="1">
      <c r="L304" s="358" t="str">
        <f>Dictionary!$D$689</f>
        <v>Тонга - TO</v>
      </c>
      <c r="M304" s="235">
        <v>4</v>
      </c>
      <c r="N304" s="229"/>
      <c r="O304" s="260"/>
      <c r="P304" s="260"/>
      <c r="Q304" s="260"/>
      <c r="R304" s="260"/>
      <c r="S304" s="260"/>
    </row>
    <row r="305" spans="12:19" hidden="1">
      <c r="L305" s="358" t="str">
        <f>Dictionary!$D$690</f>
        <v>Тувалу - TV</v>
      </c>
      <c r="M305" s="235">
        <v>4</v>
      </c>
      <c r="N305" s="229"/>
      <c r="O305" s="260"/>
      <c r="P305" s="260"/>
      <c r="Q305" s="260"/>
      <c r="R305" s="260"/>
      <c r="S305" s="260"/>
    </row>
    <row r="306" spans="12:19" hidden="1">
      <c r="L306" s="358" t="str">
        <f>Dictionary!$D$691</f>
        <v>Вануату - VU</v>
      </c>
      <c r="M306" s="235">
        <v>4</v>
      </c>
      <c r="N306" s="229"/>
      <c r="O306" s="260"/>
      <c r="P306" s="260"/>
      <c r="Q306" s="260"/>
      <c r="R306" s="260"/>
      <c r="S306" s="260"/>
    </row>
    <row r="307" spans="12:19" hidden="1">
      <c r="L307" s="340" t="str">
        <f>Dictionary!$D$692</f>
        <v>****Страны Карибского бассейна****</v>
      </c>
      <c r="N307" s="229"/>
      <c r="O307" s="260"/>
      <c r="P307" s="260"/>
      <c r="Q307" s="260"/>
      <c r="R307" s="260"/>
      <c r="S307" s="260"/>
    </row>
    <row r="308" spans="12:19" hidden="1">
      <c r="L308" s="358" t="str">
        <f>Dictionary!$D$693</f>
        <v>Антигуа и Барбуда - AG</v>
      </c>
      <c r="M308" s="235">
        <v>4</v>
      </c>
      <c r="N308" s="229"/>
      <c r="O308" s="260"/>
      <c r="P308" s="260"/>
      <c r="Q308" s="260"/>
      <c r="R308" s="260"/>
      <c r="S308" s="260"/>
    </row>
    <row r="309" spans="12:19" hidden="1">
      <c r="L309" s="358" t="str">
        <f>Dictionary!$D$694</f>
        <v>Багамские острова - BS</v>
      </c>
      <c r="M309" s="235">
        <v>4</v>
      </c>
      <c r="N309" s="229"/>
      <c r="O309" s="260"/>
      <c r="P309" s="260"/>
      <c r="Q309" s="260"/>
      <c r="R309" s="260"/>
      <c r="S309" s="260"/>
    </row>
    <row r="310" spans="12:19" hidden="1">
      <c r="L310" s="358" t="str">
        <f>Dictionary!$D$695</f>
        <v>Барбадос - BB</v>
      </c>
      <c r="M310" s="235">
        <v>4</v>
      </c>
      <c r="N310" s="229"/>
      <c r="O310" s="260"/>
      <c r="P310" s="260"/>
      <c r="Q310" s="260"/>
      <c r="R310" s="260"/>
      <c r="S310" s="260"/>
    </row>
    <row r="311" spans="12:19" hidden="1">
      <c r="L311" s="358" t="str">
        <f>Dictionary!$D$696</f>
        <v>Куба - CU</v>
      </c>
      <c r="M311" s="235">
        <v>4</v>
      </c>
      <c r="N311" s="229"/>
      <c r="O311" s="260"/>
      <c r="P311" s="260"/>
      <c r="Q311" s="260"/>
      <c r="R311" s="260"/>
      <c r="S311" s="260"/>
    </row>
    <row r="312" spans="12:19" hidden="1">
      <c r="L312" s="358" t="str">
        <f>Dictionary!$D$697</f>
        <v>Доминика - DM</v>
      </c>
      <c r="M312" s="235">
        <v>4</v>
      </c>
      <c r="N312" s="229"/>
      <c r="O312" s="260"/>
      <c r="P312" s="260"/>
      <c r="Q312" s="260"/>
      <c r="R312" s="260"/>
      <c r="S312" s="260"/>
    </row>
    <row r="313" spans="12:19" hidden="1">
      <c r="L313" s="358" t="str">
        <f>Dictionary!$D$698</f>
        <v>Гренада - GD</v>
      </c>
      <c r="M313" s="235">
        <v>4</v>
      </c>
      <c r="N313" s="229"/>
      <c r="O313" s="260"/>
      <c r="P313" s="260"/>
      <c r="Q313" s="260"/>
      <c r="R313" s="260"/>
      <c r="S313" s="260"/>
    </row>
    <row r="314" spans="12:19" hidden="1">
      <c r="L314" s="358" t="str">
        <f>Dictionary!$D$699</f>
        <v>Гаити - HT</v>
      </c>
      <c r="M314" s="235">
        <v>4</v>
      </c>
      <c r="N314" s="229"/>
      <c r="O314" s="260"/>
      <c r="P314" s="260"/>
      <c r="Q314" s="260"/>
      <c r="R314" s="260"/>
      <c r="S314" s="260"/>
    </row>
    <row r="315" spans="12:19" hidden="1">
      <c r="L315" s="358" t="str">
        <f>Dictionary!$D$700</f>
        <v>Ямайка - JM</v>
      </c>
      <c r="M315" s="235">
        <v>4</v>
      </c>
      <c r="N315" s="229"/>
      <c r="O315" s="260"/>
      <c r="P315" s="260"/>
      <c r="Q315" s="260"/>
      <c r="R315" s="260"/>
      <c r="S315" s="260"/>
    </row>
    <row r="316" spans="12:19" hidden="1">
      <c r="L316" s="358" t="str">
        <f>Dictionary!$D$701</f>
        <v>Доминиканская Республика - DO</v>
      </c>
      <c r="M316" s="235">
        <v>4</v>
      </c>
      <c r="N316" s="229"/>
      <c r="O316" s="260"/>
      <c r="P316" s="260"/>
      <c r="Q316" s="260"/>
      <c r="R316" s="260"/>
      <c r="S316" s="260"/>
    </row>
    <row r="317" spans="12:19" hidden="1">
      <c r="L317" s="358" t="str">
        <f>Dictionary!$D$702</f>
        <v>Санта-Лючия - LC</v>
      </c>
      <c r="M317" s="235">
        <v>4</v>
      </c>
      <c r="N317" s="229"/>
      <c r="O317" s="260"/>
      <c r="P317" s="260"/>
      <c r="Q317" s="260"/>
      <c r="R317" s="260"/>
      <c r="S317" s="260"/>
    </row>
    <row r="318" spans="12:19" hidden="1">
      <c r="N318" s="229"/>
      <c r="O318" s="260"/>
      <c r="P318" s="260"/>
      <c r="Q318" s="260"/>
      <c r="R318" s="260"/>
      <c r="S318" s="260"/>
    </row>
    <row r="319" spans="12:19" hidden="1">
      <c r="N319" s="229"/>
      <c r="O319" s="260"/>
      <c r="P319" s="260"/>
      <c r="Q319" s="260"/>
      <c r="R319" s="260"/>
      <c r="S319" s="260"/>
    </row>
    <row r="320" spans="12:19">
      <c r="L320" s="341"/>
      <c r="M320" s="235"/>
      <c r="N320" s="229"/>
      <c r="O320" s="260"/>
      <c r="P320" s="260"/>
      <c r="Q320" s="260"/>
      <c r="R320" s="260"/>
      <c r="S320" s="260"/>
    </row>
    <row r="321" spans="12:19">
      <c r="L321" s="341"/>
      <c r="M321" s="235"/>
      <c r="N321" s="229"/>
      <c r="O321" s="260"/>
      <c r="P321" s="260"/>
      <c r="Q321" s="260"/>
      <c r="R321" s="260"/>
      <c r="S321" s="260"/>
    </row>
    <row r="322" spans="12:19">
      <c r="N322" s="229"/>
      <c r="O322" s="260"/>
      <c r="P322" s="260"/>
      <c r="Q322" s="260"/>
      <c r="R322" s="260"/>
      <c r="S322" s="260"/>
    </row>
    <row r="323" spans="12:19">
      <c r="L323" s="341"/>
      <c r="M323" s="235"/>
      <c r="N323" s="229"/>
      <c r="O323" s="260"/>
      <c r="P323" s="260"/>
      <c r="Q323" s="260"/>
      <c r="R323" s="260"/>
      <c r="S323" s="260"/>
    </row>
    <row r="324" spans="12:19">
      <c r="N324" s="229"/>
      <c r="O324" s="260"/>
      <c r="P324" s="260"/>
      <c r="Q324" s="260"/>
      <c r="R324" s="260"/>
      <c r="S324" s="260"/>
    </row>
    <row r="325" spans="12:19">
      <c r="N325" s="229"/>
      <c r="O325" s="260"/>
      <c r="P325" s="260"/>
      <c r="Q325" s="260"/>
      <c r="R325" s="260"/>
      <c r="S325" s="260"/>
    </row>
    <row r="326" spans="12:19">
      <c r="N326" s="229"/>
      <c r="O326" s="260"/>
      <c r="P326" s="260"/>
      <c r="Q326" s="260"/>
      <c r="R326" s="260"/>
      <c r="S326" s="260"/>
    </row>
    <row r="327" spans="12:19">
      <c r="N327" s="229"/>
      <c r="O327" s="260"/>
      <c r="P327" s="260"/>
      <c r="Q327" s="260"/>
      <c r="R327" s="260"/>
      <c r="S327" s="260"/>
    </row>
    <row r="328" spans="12:19">
      <c r="N328" s="229"/>
      <c r="O328" s="260"/>
      <c r="P328" s="260"/>
      <c r="Q328" s="260"/>
      <c r="R328" s="260"/>
      <c r="S328" s="260"/>
    </row>
    <row r="329" spans="12:19">
      <c r="N329" s="229"/>
      <c r="O329" s="260"/>
      <c r="P329" s="260"/>
      <c r="Q329" s="260"/>
      <c r="R329" s="260"/>
      <c r="S329" s="260"/>
    </row>
    <row r="330" spans="12:19">
      <c r="N330" s="229"/>
      <c r="O330" s="260"/>
      <c r="P330" s="260"/>
      <c r="Q330" s="260"/>
      <c r="R330" s="260"/>
      <c r="S330" s="260"/>
    </row>
    <row r="331" spans="12:19">
      <c r="N331" s="229"/>
      <c r="O331" s="260"/>
      <c r="P331" s="260"/>
      <c r="Q331" s="260"/>
      <c r="R331" s="260"/>
      <c r="S331" s="260"/>
    </row>
    <row r="332" spans="12:19">
      <c r="N332" s="229"/>
      <c r="O332" s="260"/>
      <c r="P332" s="260"/>
      <c r="Q332" s="260"/>
      <c r="R332" s="260"/>
      <c r="S332" s="260"/>
    </row>
    <row r="333" spans="12:19">
      <c r="N333" s="229"/>
      <c r="O333" s="260"/>
      <c r="P333" s="260"/>
      <c r="Q333" s="260"/>
      <c r="R333" s="260"/>
      <c r="S333" s="260"/>
    </row>
    <row r="334" spans="12:19">
      <c r="N334" s="229"/>
      <c r="O334" s="260"/>
      <c r="P334" s="260"/>
      <c r="Q334" s="260"/>
      <c r="R334" s="260"/>
      <c r="S334" s="260"/>
    </row>
    <row r="335" spans="12:19">
      <c r="N335" s="229"/>
      <c r="O335" s="260"/>
      <c r="P335" s="260"/>
      <c r="Q335" s="260"/>
      <c r="R335" s="260"/>
      <c r="S335" s="260"/>
    </row>
    <row r="336" spans="12:19">
      <c r="L336" s="341"/>
      <c r="M336" s="235"/>
      <c r="N336" s="229"/>
      <c r="O336" s="260"/>
      <c r="P336" s="260"/>
      <c r="Q336" s="260"/>
      <c r="R336" s="260"/>
      <c r="S336" s="260"/>
    </row>
    <row r="337" spans="12:19">
      <c r="N337" s="229"/>
      <c r="O337" s="260"/>
      <c r="P337" s="260"/>
      <c r="Q337" s="260"/>
      <c r="R337" s="260"/>
      <c r="S337" s="260"/>
    </row>
    <row r="338" spans="12:19">
      <c r="N338" s="229"/>
      <c r="O338" s="260"/>
      <c r="P338" s="260"/>
      <c r="Q338" s="260"/>
      <c r="R338" s="260"/>
      <c r="S338" s="260"/>
    </row>
    <row r="339" spans="12:19">
      <c r="N339" s="229"/>
      <c r="O339" s="260"/>
      <c r="P339" s="260"/>
      <c r="Q339" s="260"/>
      <c r="R339" s="260"/>
      <c r="S339" s="260"/>
    </row>
    <row r="340" spans="12:19">
      <c r="N340" s="229"/>
      <c r="O340" s="260"/>
      <c r="P340" s="260"/>
      <c r="Q340" s="260"/>
      <c r="R340" s="260"/>
      <c r="S340" s="260"/>
    </row>
    <row r="341" spans="12:19">
      <c r="N341" s="229"/>
      <c r="O341" s="260"/>
      <c r="P341" s="260"/>
      <c r="Q341" s="260"/>
      <c r="R341" s="260"/>
      <c r="S341" s="260"/>
    </row>
    <row r="342" spans="12:19">
      <c r="N342" s="229"/>
      <c r="O342" s="260"/>
      <c r="P342" s="260"/>
      <c r="Q342" s="260"/>
      <c r="R342" s="260"/>
      <c r="S342" s="260"/>
    </row>
    <row r="343" spans="12:19">
      <c r="N343" s="229"/>
      <c r="O343" s="260"/>
      <c r="P343" s="260"/>
      <c r="Q343" s="260"/>
      <c r="R343" s="260"/>
      <c r="S343" s="260"/>
    </row>
    <row r="344" spans="12:19">
      <c r="N344" s="229"/>
      <c r="O344" s="260"/>
      <c r="P344" s="260"/>
      <c r="Q344" s="260"/>
      <c r="R344" s="260"/>
      <c r="S344" s="260"/>
    </row>
    <row r="345" spans="12:19">
      <c r="N345" s="229"/>
      <c r="O345" s="260"/>
      <c r="P345" s="260"/>
      <c r="Q345" s="260"/>
      <c r="R345" s="260"/>
      <c r="S345" s="260"/>
    </row>
    <row r="346" spans="12:19">
      <c r="N346" s="229"/>
      <c r="O346" s="260"/>
      <c r="P346" s="260"/>
      <c r="Q346" s="260"/>
      <c r="R346" s="260"/>
      <c r="S346" s="260"/>
    </row>
    <row r="347" spans="12:19">
      <c r="N347" s="229"/>
      <c r="O347" s="260"/>
      <c r="P347" s="260"/>
      <c r="Q347" s="260"/>
      <c r="R347" s="260"/>
      <c r="S347" s="260"/>
    </row>
    <row r="348" spans="12:19">
      <c r="N348" s="229"/>
      <c r="O348" s="260"/>
      <c r="P348" s="260"/>
      <c r="Q348" s="260"/>
      <c r="R348" s="260"/>
      <c r="S348" s="260"/>
    </row>
    <row r="349" spans="12:19">
      <c r="N349" s="229"/>
      <c r="O349" s="260"/>
      <c r="P349" s="260"/>
      <c r="Q349" s="260"/>
      <c r="R349" s="260"/>
      <c r="S349" s="260"/>
    </row>
    <row r="350" spans="12:19">
      <c r="L350" s="341"/>
      <c r="M350" s="235"/>
      <c r="N350" s="229"/>
      <c r="O350" s="260"/>
      <c r="P350" s="260"/>
      <c r="Q350" s="260"/>
      <c r="R350" s="260"/>
      <c r="S350" s="260"/>
    </row>
    <row r="351" spans="12:19">
      <c r="L351" s="341"/>
      <c r="M351" s="235"/>
      <c r="N351" s="229"/>
      <c r="O351" s="260"/>
      <c r="P351" s="260"/>
      <c r="Q351" s="260"/>
      <c r="R351" s="260"/>
      <c r="S351" s="260"/>
    </row>
    <row r="352" spans="12:19">
      <c r="L352" s="341"/>
      <c r="M352" s="235"/>
      <c r="N352" s="229"/>
      <c r="O352" s="260"/>
      <c r="P352" s="260"/>
      <c r="Q352" s="260"/>
      <c r="R352" s="260"/>
      <c r="S352" s="260"/>
    </row>
    <row r="353" spans="12:19">
      <c r="L353" s="341"/>
      <c r="M353" s="235"/>
      <c r="N353" s="229"/>
      <c r="O353" s="260"/>
      <c r="P353" s="260"/>
      <c r="Q353" s="260"/>
      <c r="R353" s="260"/>
      <c r="S353" s="260"/>
    </row>
    <row r="354" spans="12:19">
      <c r="N354" s="229"/>
      <c r="O354" s="260"/>
      <c r="P354" s="260"/>
      <c r="Q354" s="260"/>
      <c r="R354" s="229"/>
      <c r="S354" s="229"/>
    </row>
  </sheetData>
  <mergeCells count="27">
    <mergeCell ref="R122:S122"/>
    <mergeCell ref="S10:W10"/>
    <mergeCell ref="X10:Z10"/>
    <mergeCell ref="AA10:AG10"/>
    <mergeCell ref="D10:R10"/>
    <mergeCell ref="D8:E8"/>
    <mergeCell ref="F8:G8"/>
    <mergeCell ref="I8:L8"/>
    <mergeCell ref="AL10:AP10"/>
    <mergeCell ref="AH10:AK10"/>
    <mergeCell ref="N2:Z2"/>
    <mergeCell ref="D3:E3"/>
    <mergeCell ref="F3:G3"/>
    <mergeCell ref="D7:E7"/>
    <mergeCell ref="F7:G7"/>
    <mergeCell ref="I7:L7"/>
    <mergeCell ref="V6:Y6"/>
    <mergeCell ref="V7:Y7"/>
    <mergeCell ref="Q6:U6"/>
    <mergeCell ref="Q7:U7"/>
    <mergeCell ref="AL3:AN3"/>
    <mergeCell ref="AO3:AP3"/>
    <mergeCell ref="D4:E4"/>
    <mergeCell ref="F4:G4"/>
    <mergeCell ref="AL4:AN4"/>
    <mergeCell ref="AO4:AP4"/>
    <mergeCell ref="AB3:AD3"/>
  </mergeCells>
  <phoneticPr fontId="24" type="noConversion"/>
  <conditionalFormatting sqref="AF4">
    <cfRule type="cellIs" dxfId="7" priority="1" stopIfTrue="1" operator="notEqual">
      <formula>0</formula>
    </cfRule>
    <cfRule type="cellIs" dxfId="6" priority="2" stopIfTrue="1" operator="equal">
      <formula>0</formula>
    </cfRule>
  </conditionalFormatting>
  <conditionalFormatting sqref="AG4:AH4">
    <cfRule type="expression" dxfId="5" priority="3" stopIfTrue="1">
      <formula>IF(Verification=0,TRUE,FALSE)</formula>
    </cfRule>
    <cfRule type="expression" dxfId="4" priority="4" stopIfTrue="1">
      <formula>IF(Verification&lt;&gt;0,TRUE,FALSE)</formula>
    </cfRule>
  </conditionalFormatting>
  <conditionalFormatting sqref="AF7:AF8">
    <cfRule type="expression" dxfId="3" priority="5" stopIfTrue="1">
      <formula>IF(Verification&lt;&gt;0,TRUE,FALSE)</formula>
    </cfRule>
  </conditionalFormatting>
  <dataValidations xWindow="957" yWindow="262" count="33">
    <dataValidation type="list" allowBlank="1" showInputMessage="1" showErrorMessage="1" sqref="N14:N103">
      <formula1>IF(ISBLANK(M14),$G$124:$G$209,INDIRECT(RIGHT(M14,3)))</formula1>
    </dataValidation>
    <dataValidation type="list" showInputMessage="1" showErrorMessage="1" sqref="N13">
      <formula1>IF(ISBLANK(M13),type_doutillage,INDIRECT(RIGHT(M13,3)))</formula1>
    </dataValidation>
    <dataValidation allowBlank="1" showInputMessage="1" showErrorMessage="1" prompt="Information importante pour des raisons fiscales_x000a__x000a_Important information for fiscal reasons" sqref="AE12 AG12"/>
    <dataValidation type="list" allowBlank="1" showInputMessage="1" showErrorMessage="1" sqref="AA13:AA103">
      <formula1>Rang</formula1>
    </dataValidation>
    <dataValidation allowBlank="1" showInputMessage="1" showErrorMessage="1" prompt="Où l'outil a-t-il été fabriqué ?_x000a__x000a_User of the tool for mass production" sqref="AB12"/>
    <dataValidation allowBlank="1" showInputMessage="1" showErrorMessage="1" prompt="Utilisateur de l'outil en production série_x000a__x000a_User of the tool for mass production" sqref="AA12"/>
    <dataValidation allowBlank="1" showInputMessage="1" showErrorMessage="1" prompt="Durée de vie en nombre de cycles de production de pièces bonnes de l'outil_x000a__x000a_Life time in number of cycles of production of good parts of the tool" sqref="Z12"/>
    <dataValidation allowBlank="1" showInputMessage="1" showErrorMessage="1" prompt="Evolution de prix, annulation ou ajout d'outils, par rapport à l'offre précédente_x000a__x000a_Price changes, cancellation or addition of tools, compared to the former offer" sqref="W12"/>
    <dataValidation allowBlank="1" showInputMessage="1" showErrorMessage="1" prompt="Complément de désignation d'emballage_x000a_(ex. : nom de la pièce emballée)_x000a__x000a_Complement to name of packaging_x000a_(eg. : part name to be packed)" sqref="Q12"/>
    <dataValidation allowBlank="1" showInputMessage="1" showErrorMessage="1" prompt="=1 si l'outil ne peut produire qu'1 seule référence / if the tool can product only 1 part_x000a__x000a_= 2,  3, 4 ... si l'outil peut produire plusieurs références de pièces (au cours d'un même cycle ou par des mise en opération de l'outil) / if the tool can product " sqref="P12"/>
    <dataValidation allowBlank="1" showInputMessage="1" showErrorMessage="1" prompt="Saisir le nombre total d'empreintes (identiques ou différentes) de l'outillage lorsqu'il produit_x000a__x000a_Input the total number of cavities (identicals or differents) of the tool when it produces" sqref="O12"/>
    <dataValidation allowBlank="1" showInputMessage="1" showErrorMessage="1" prompt="Saisie du type d'outillage obligatoire même en cas de modification" sqref="N12"/>
    <dataValidation allowBlank="1" showInputMessage="1" showErrorMessage="1" prompt="Facultatif_x000a_(permet de réduire la liste de choix de la colonne Type d'outillage)_x000a__x000a_Optional_x000a_(Allows to reduce the list of choices in the column Tooling type)" sqref="M12"/>
    <dataValidation allowBlank="1" showInputMessage="1" showErrorMessage="1" prompt="Ne peut contenir qu'un matricule du type &quot;Scopp&quot; :_x000a_Txxxxxxxxxx ou Pxxxxxxxxx ou vide si nouvel outil_x000a__x000a_Must contain only a &quot;Scopp&quot; type number as :_x000a_Txxxxxxxxxx ou Pxxxxxxxxx or nothing if new tool" sqref="K12"/>
    <dataValidation allowBlank="1" showInputMessage="1" showErrorMessage="1" prompt="par exemple:_x000a_for example : _x000a__x000a_E0, E2, .._x000a_et/ou ; and/or_x000a_L2H1, L2H2, ..._x000a_et/ou ; and/or_x000a_R9M, TL4 ..." sqref="I12"/>
    <dataValidation allowBlank="1" showInputMessage="1" showErrorMessage="1" prompt="Obligatoire pour passer une commande_x000a__x000a_Mandatory for purchase order issuing_x000a_" sqref="G12"/>
    <dataValidation type="list" allowBlank="1" showInputMessage="1" showErrorMessage="1" sqref="J13:J103 AH13:AH103">
      <formula1>OUI_NON</formula1>
    </dataValidation>
    <dataValidation type="list" allowBlank="1" showInputMessage="1" showErrorMessage="1" sqref="H13:H103">
      <formula1>VTL_H</formula1>
    </dataValidation>
    <dataValidation type="whole" allowBlank="1" showInputMessage="1" showErrorMessage="1" sqref="O13:P103">
      <formula1>1</formula1>
      <formula2>99</formula2>
    </dataValidation>
    <dataValidation allowBlank="1" showInputMessage="1" showErrorMessage="1" prompt="A documenter avec la même désignation que la nomenclature RENAULT si existante_x000a__x000a_To be filled with the same name that the RENAULT bill of material if existing" sqref="D12:F12"/>
    <dataValidation allowBlank="1" showInputMessage="1" showErrorMessage="1" prompt="Seulement si l'outil sera localisé chez un fournisseur de rang n_x000a__x000a_Only if the tool will be located in mass production site of a Tier n" sqref="AD12"/>
    <dataValidation type="textLength" allowBlank="1" showInputMessage="1" showErrorMessage="1" error="Doit être du type TXXXXXXXXXX ou PXXXXXXXXX_x000a__x000a_Type must be as TXXXXXXXXXX ou PXXXXXXXXX" sqref="K13:K103">
      <formula1>0</formula1>
      <formula2>11</formula2>
    </dataValidation>
    <dataValidation allowBlank="1" showInputMessage="1" showErrorMessage="1" prompt="Ancien matricule (type &quot;Saga&quot;) à documenter même si un N° RENAULT type &quot;Scopp&quot; : TXXXXXXXXX, existe" sqref="L12"/>
    <dataValidation type="list" allowBlank="1" showInputMessage="1" showErrorMessage="1" sqref="M13:M103">
      <formula1>$D$125:$D$140</formula1>
    </dataValidation>
    <dataValidation type="textLength" allowBlank="1" showInputMessage="1" showErrorMessage="1" sqref="Q13:Q103">
      <formula1>0</formula1>
      <formula2>20</formula2>
    </dataValidation>
    <dataValidation type="textLength" allowBlank="1" showInputMessage="1" showErrorMessage="1" sqref="W13:W103">
      <formula1>0</formula1>
      <formula2>100</formula2>
    </dataValidation>
    <dataValidation type="list" allowBlank="1" showInputMessage="1" showErrorMessage="1" sqref="AB13:AB103 AJ13:AJ103">
      <formula1>$L$125:$L$317</formula1>
    </dataValidation>
    <dataValidation allowBlank="1" showInputMessage="1" showErrorMessage="1" prompt="Seulement si l'outil sera localisé chez le fournisseur de rang 1_x000a_par exemple : 72047-04 ..._x000a__x000a_Only if the tool will be located in mass production site of Tier 1_x000a_for example : 72047-04 ..." sqref="AC12"/>
    <dataValidation type="list" allowBlank="1" showInputMessage="1" showErrorMessage="1" sqref="V13:V103">
      <formula1>$AB$6:$AD$6</formula1>
    </dataValidation>
    <dataValidation type="whole" allowBlank="1" showInputMessage="1" showErrorMessage="1" sqref="Z13:Z103">
      <formula1>0</formula1>
      <formula2>9999999</formula2>
    </dataValidation>
    <dataValidation type="textLength" allowBlank="1" showInputMessage="1" showErrorMessage="1" sqref="I13:I103">
      <formula1>0</formula1>
      <formula2>40</formula2>
    </dataValidation>
    <dataValidation type="list" allowBlank="1" showInputMessage="1" showErrorMessage="1" sqref="AG8">
      <formula1>Liste_Code_Monnaies</formula1>
    </dataValidation>
    <dataValidation type="list" allowBlank="1" showInputMessage="1" showErrorMessage="1" sqref="AB4:AD4">
      <formula1>Pays</formula1>
    </dataValidation>
  </dataValidations>
  <pageMargins left="0.78740157499999996" right="0.78740157499999996" top="0.984251969" bottom="0.984251969" header="0.4921259845" footer="0.4921259845"/>
  <pageSetup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4_IDO">
    <pageSetUpPr fitToPage="1"/>
  </sheetPr>
  <dimension ref="A1:K70"/>
  <sheetViews>
    <sheetView showGridLines="0" zoomScale="70" workbookViewId="0">
      <selection activeCell="B52" sqref="B52"/>
    </sheetView>
  </sheetViews>
  <sheetFormatPr defaultColWidth="12" defaultRowHeight="13.2"/>
  <cols>
    <col min="1" max="1" width="17.77734375" style="1" customWidth="1"/>
    <col min="2" max="2" width="8.109375" style="1" customWidth="1"/>
    <col min="3" max="3" width="12.6640625" style="1" customWidth="1"/>
    <col min="4" max="5" width="12" style="1"/>
    <col min="6" max="6" width="10.77734375" style="1" customWidth="1"/>
    <col min="7" max="7" width="18.33203125" style="1" customWidth="1"/>
    <col min="8" max="8" width="21" style="1" customWidth="1"/>
    <col min="9" max="9" width="13.44140625" style="1" customWidth="1"/>
    <col min="10" max="10" width="14.6640625" style="1" customWidth="1"/>
    <col min="11" max="11" width="32.6640625" style="1" customWidth="1"/>
    <col min="12" max="16384" width="12" style="1"/>
  </cols>
  <sheetData>
    <row r="1" spans="1:11" ht="13.8" thickBot="1">
      <c r="A1" s="49" t="str">
        <f>Dictionary!$D$733</f>
        <v>Референс стандартной сметы</v>
      </c>
      <c r="B1" s="50"/>
      <c r="C1" s="50"/>
      <c r="D1" s="50"/>
      <c r="E1" s="50"/>
      <c r="F1" s="50"/>
      <c r="G1" s="50"/>
      <c r="H1" s="50"/>
      <c r="I1" s="50"/>
      <c r="J1" s="50"/>
      <c r="K1" s="51" t="s">
        <v>2492</v>
      </c>
    </row>
    <row r="2" spans="1:11" ht="23.25" customHeight="1">
      <c r="A2" s="1458"/>
      <c r="B2" s="1459"/>
      <c r="C2" s="1460"/>
      <c r="D2" s="1960" t="str">
        <f>Dictionary!$D$875</f>
        <v>Таблица IDO (калькуляция стоимости оснастки)</v>
      </c>
      <c r="E2" s="1960"/>
      <c r="F2" s="1960"/>
      <c r="G2" s="1960"/>
      <c r="H2" s="1461" t="str">
        <f>Dictionary!$D$876</f>
        <v>Автор</v>
      </c>
      <c r="I2" s="1462"/>
      <c r="J2" s="1463"/>
      <c r="K2" s="1464"/>
    </row>
    <row r="3" spans="1:11" ht="13.8" thickBot="1">
      <c r="A3" s="1465"/>
      <c r="B3" s="1466"/>
      <c r="C3" s="1467"/>
      <c r="D3" s="1961"/>
      <c r="E3" s="1961"/>
      <c r="F3" s="1961"/>
      <c r="G3" s="1961"/>
      <c r="H3" s="1468"/>
      <c r="I3" s="1469"/>
      <c r="J3" s="1470"/>
      <c r="K3" s="1471"/>
    </row>
    <row r="4" spans="1:11" ht="18" customHeight="1" thickBot="1">
      <c r="A4" s="1962" t="str">
        <f>Dictionary!$D$877</f>
        <v>(заполнить для каждой оснастки)</v>
      </c>
      <c r="B4" s="1963"/>
      <c r="C4" s="1963"/>
      <c r="D4" s="1963"/>
      <c r="E4" s="1963"/>
      <c r="F4" s="1963"/>
      <c r="G4" s="1963"/>
      <c r="H4" s="1963"/>
      <c r="I4" s="1963"/>
      <c r="J4" s="1963"/>
      <c r="K4" s="1964"/>
    </row>
    <row r="5" spans="1:11" ht="13.5" customHeight="1" thickBot="1">
      <c r="A5" s="1957" t="str">
        <f>Dictionary!$D$878</f>
        <v>ОБЩАЯ ИНФОРМАЦИЯ</v>
      </c>
      <c r="B5" s="1958"/>
      <c r="C5" s="1958"/>
      <c r="D5" s="1958"/>
      <c r="E5" s="1958"/>
      <c r="F5" s="1958"/>
      <c r="G5" s="1958"/>
      <c r="H5" s="1958"/>
      <c r="I5" s="1958"/>
      <c r="J5" s="1958"/>
      <c r="K5" s="1959"/>
    </row>
    <row r="6" spans="1:11">
      <c r="A6" s="1472"/>
      <c r="B6" s="1473"/>
      <c r="C6" s="1473"/>
      <c r="D6" s="1473"/>
      <c r="E6" s="1473"/>
      <c r="F6" s="1473"/>
      <c r="G6" s="1473"/>
      <c r="H6" s="1473"/>
      <c r="I6" s="1473"/>
      <c r="J6" s="1473"/>
      <c r="K6" s="1474"/>
    </row>
    <row r="7" spans="1:11">
      <c r="A7" s="1472"/>
      <c r="B7" s="1473"/>
      <c r="C7" s="1475" t="str">
        <f>Dictionary!$D$879</f>
        <v>Название детали</v>
      </c>
      <c r="D7" s="1476"/>
      <c r="E7" s="1476"/>
      <c r="F7" s="1476"/>
      <c r="G7" s="1475"/>
      <c r="H7" s="1476"/>
      <c r="I7" s="1473"/>
      <c r="J7" s="1477"/>
      <c r="K7" s="1474"/>
    </row>
    <row r="8" spans="1:11">
      <c r="A8" s="1472"/>
      <c r="B8" s="1473"/>
      <c r="C8" s="1475" t="str">
        <f>Dictionary!$D$880</f>
        <v>Номер детали</v>
      </c>
      <c r="D8" s="1478"/>
      <c r="E8" s="1478"/>
      <c r="F8" s="1473"/>
      <c r="G8" s="1473"/>
      <c r="H8" s="1473"/>
      <c r="I8" s="1473"/>
      <c r="J8" s="1473"/>
      <c r="K8" s="1474"/>
    </row>
    <row r="9" spans="1:11">
      <c r="A9" s="1472"/>
      <c r="B9" s="1473"/>
      <c r="C9" s="1475" t="str">
        <f>Dictionary!$D$881</f>
        <v>Название постащика первого уровня</v>
      </c>
      <c r="D9" s="1476"/>
      <c r="E9" s="1476"/>
      <c r="F9" s="1473"/>
      <c r="G9" s="1475" t="str">
        <f>Dictionary!$D$885</f>
        <v>Поставщик второго уровня</v>
      </c>
      <c r="H9" s="1476"/>
      <c r="I9" s="1476"/>
      <c r="J9" s="1476"/>
      <c r="K9" s="1474"/>
    </row>
    <row r="10" spans="1:11">
      <c r="A10" s="1472"/>
      <c r="B10" s="1473"/>
      <c r="C10" s="1475" t="str">
        <f>Dictionary!$D$882</f>
        <v>Название производителя</v>
      </c>
      <c r="D10" s="1476"/>
      <c r="E10" s="1476"/>
      <c r="F10" s="1477"/>
      <c r="G10" s="1475" t="str">
        <f>Dictionary!$D$886</f>
        <v>Местонахождение производителя</v>
      </c>
      <c r="H10" s="1476"/>
      <c r="I10" s="1476"/>
      <c r="J10" s="1476"/>
      <c r="K10" s="1474"/>
    </row>
    <row r="11" spans="1:11">
      <c r="A11" s="1472"/>
      <c r="B11" s="1473"/>
      <c r="C11" s="1475" t="str">
        <f>Dictionary!$D$883</f>
        <v>Название проекта</v>
      </c>
      <c r="D11" s="1475"/>
      <c r="E11" s="1473"/>
      <c r="F11" s="1479" t="str">
        <f>Dictionary!$D$887</f>
        <v>Вид технологии</v>
      </c>
      <c r="G11" s="1479"/>
      <c r="H11" s="1473"/>
      <c r="I11" s="1473"/>
      <c r="J11" s="1473"/>
      <c r="K11" s="1474"/>
    </row>
    <row r="12" spans="1:11">
      <c r="A12" s="1480" t="str">
        <f>Dictionary!$D$884</f>
        <v>Normed constituent</v>
      </c>
      <c r="B12" s="1473"/>
      <c r="C12" s="1473"/>
      <c r="D12" s="1473"/>
      <c r="E12" s="1473"/>
      <c r="F12" s="1479" t="str">
        <f>Dictionary!$D$888</f>
        <v>Технология</v>
      </c>
      <c r="G12" s="1473"/>
      <c r="H12" s="1473"/>
      <c r="I12" s="1473"/>
      <c r="J12" s="1473"/>
      <c r="K12" s="1474"/>
    </row>
    <row r="13" spans="1:11">
      <c r="A13" s="1481"/>
      <c r="B13" s="1482" t="str">
        <f>Dictionary!$D$889</f>
        <v>Пресс форма</v>
      </c>
      <c r="C13" s="1483"/>
      <c r="D13" s="1483"/>
      <c r="E13" s="1483"/>
      <c r="F13" s="1483"/>
      <c r="G13" s="1482" t="str">
        <f>Dictionary!$D$893</f>
        <v>Другие инструменты</v>
      </c>
      <c r="H13" s="1483"/>
      <c r="I13" s="1483"/>
      <c r="J13" s="1483"/>
      <c r="K13" s="1484"/>
    </row>
    <row r="14" spans="1:11">
      <c r="A14" s="1472"/>
      <c r="B14" s="1473"/>
      <c r="C14" s="1473"/>
      <c r="D14" s="1475" t="str">
        <f>Dictionary!$D$890</f>
        <v>Количество гнезд</v>
      </c>
      <c r="E14" s="1476"/>
      <c r="F14" s="1473"/>
      <c r="G14" s="1473"/>
      <c r="H14" s="1473"/>
      <c r="I14" s="1473"/>
      <c r="J14" s="1473"/>
      <c r="K14" s="1474"/>
    </row>
    <row r="15" spans="1:11">
      <c r="A15" s="1472"/>
      <c r="B15" s="1473"/>
      <c r="C15" s="1473"/>
      <c r="D15" s="1475" t="str">
        <f>Dictionary!$D$891</f>
        <v>Количество слайдов</v>
      </c>
      <c r="E15" s="1478"/>
      <c r="F15" s="1473"/>
      <c r="G15" s="1473"/>
      <c r="H15" s="1473"/>
      <c r="I15" s="1473"/>
      <c r="J15" s="1473"/>
      <c r="K15" s="1474"/>
    </row>
    <row r="16" spans="1:11">
      <c r="A16" s="1472"/>
      <c r="B16" s="1473"/>
      <c r="C16" s="1473"/>
      <c r="D16" s="1475" t="str">
        <f>Dictionary!$D$892</f>
        <v>Тип литья и количество порогов</v>
      </c>
      <c r="E16" s="1476"/>
      <c r="F16" s="1473"/>
      <c r="G16" s="1485"/>
      <c r="H16" s="1476"/>
      <c r="I16" s="1476"/>
      <c r="J16" s="1476"/>
      <c r="K16" s="1474"/>
    </row>
    <row r="17" spans="1:11">
      <c r="A17" s="1472"/>
      <c r="B17" s="1473"/>
      <c r="C17" s="1473"/>
      <c r="D17" s="1475"/>
      <c r="E17" s="1473"/>
      <c r="F17" s="1473"/>
      <c r="G17" s="1475"/>
      <c r="H17" s="1473"/>
      <c r="I17" s="1473"/>
      <c r="J17" s="1473"/>
      <c r="K17" s="1474"/>
    </row>
    <row r="18" spans="1:11">
      <c r="A18" s="1472"/>
      <c r="B18" s="1486" t="str">
        <f>Dictionary!$D$894</f>
        <v>Резка - Штамповка</v>
      </c>
      <c r="C18" s="1473"/>
      <c r="D18" s="1473"/>
      <c r="E18" s="1473"/>
      <c r="F18" s="1473"/>
      <c r="G18" s="1473"/>
      <c r="H18" s="1473"/>
      <c r="I18" s="1473"/>
      <c r="J18" s="1473"/>
      <c r="K18" s="1474"/>
    </row>
    <row r="19" spans="1:11">
      <c r="A19" s="1472"/>
      <c r="B19" s="1473"/>
      <c r="C19" s="1473"/>
      <c r="D19" s="1475" t="str">
        <f>Dictionary!$D$895</f>
        <v>Количество этапов</v>
      </c>
      <c r="E19" s="1478"/>
      <c r="F19" s="1473"/>
      <c r="G19" s="1473"/>
      <c r="H19" s="1473"/>
      <c r="I19" s="1473"/>
      <c r="J19" s="1473"/>
      <c r="K19" s="1474"/>
    </row>
    <row r="20" spans="1:11">
      <c r="A20" s="1472"/>
      <c r="B20" s="1473"/>
      <c r="C20" s="1473"/>
      <c r="D20" s="1475" t="str">
        <f>Dictionary!$D$896</f>
        <v>Количество деталей за цикл/удар</v>
      </c>
      <c r="E20" s="1476"/>
      <c r="F20" s="1473"/>
      <c r="G20" s="1473"/>
      <c r="H20" s="1473"/>
      <c r="I20" s="1473"/>
      <c r="J20" s="1473"/>
      <c r="K20" s="1474"/>
    </row>
    <row r="21" spans="1:11" ht="13.8" thickBot="1">
      <c r="A21" s="1472"/>
      <c r="B21" s="1473"/>
      <c r="C21" s="1473"/>
      <c r="D21" s="1473"/>
      <c r="E21" s="1473"/>
      <c r="F21" s="1473"/>
      <c r="G21" s="1473"/>
      <c r="H21" s="1473"/>
      <c r="I21" s="1473"/>
      <c r="J21" s="1473"/>
      <c r="K21" s="1474"/>
    </row>
    <row r="22" spans="1:11" ht="13.5" customHeight="1" thickBot="1">
      <c r="A22" s="1957" t="str">
        <f>Dictionary!$D$897</f>
        <v>ПРОИЗВОДСТВЕННЫЙ ПРОЦЕСС</v>
      </c>
      <c r="B22" s="1958"/>
      <c r="C22" s="1958"/>
      <c r="D22" s="1958"/>
      <c r="E22" s="1958"/>
      <c r="F22" s="1958"/>
      <c r="G22" s="1958"/>
      <c r="H22" s="1958"/>
      <c r="I22" s="1958"/>
      <c r="J22" s="1958"/>
      <c r="K22" s="1959"/>
    </row>
    <row r="23" spans="1:11" ht="26.25" customHeight="1" thickBot="1">
      <c r="A23" s="1487" t="str">
        <f>Dictionary!$D$898</f>
        <v>Код</v>
      </c>
      <c r="B23" s="1488"/>
      <c r="C23" s="1489"/>
      <c r="D23" s="1490"/>
      <c r="E23" s="1490"/>
      <c r="F23" s="1490"/>
      <c r="G23" s="1487" t="str">
        <f>Dictionary!$D$899</f>
        <v>Ставка</v>
      </c>
      <c r="H23" s="1487" t="str">
        <f>Dictionary!$D$900</f>
        <v>Часы</v>
      </c>
      <c r="I23" s="1965" t="str">
        <f>Dictionary!$D$901</f>
        <v>Стоимость в локальной валюте</v>
      </c>
      <c r="J23" s="1966"/>
      <c r="K23" s="1487" t="str">
        <f>Dictionary!$D$902</f>
        <v>Стоимость в валюте сметы</v>
      </c>
    </row>
    <row r="24" spans="1:11" ht="13.8" thickBot="1">
      <c r="A24" s="1491"/>
      <c r="B24" s="1492"/>
      <c r="C24" s="1493"/>
      <c r="D24" s="1494"/>
      <c r="E24" s="1494"/>
      <c r="F24" s="1494"/>
      <c r="G24" s="1495"/>
      <c r="H24" s="1496"/>
      <c r="I24" s="1497" t="str">
        <f>Dictionary!$D$903</f>
        <v>Сумма</v>
      </c>
      <c r="J24" s="1497" t="str">
        <f>Dictionary!$D$904</f>
        <v>Валюта</v>
      </c>
      <c r="K24" s="1497" t="str">
        <f>Dictionary!$D$904</f>
        <v>Валюта</v>
      </c>
    </row>
    <row r="25" spans="1:11">
      <c r="A25" s="1498" t="s">
        <v>2840</v>
      </c>
      <c r="B25" s="1470" t="str">
        <f>Dictionary!$D$905</f>
        <v>ПРОЕКТИРОВАНИЕ (Вручную, САПР)</v>
      </c>
      <c r="C25" s="1470"/>
      <c r="D25" s="1470"/>
      <c r="E25" s="1470"/>
      <c r="F25" s="1470"/>
      <c r="G25" s="1499"/>
      <c r="H25" s="1500"/>
      <c r="I25" s="1501"/>
      <c r="J25" s="1502"/>
      <c r="K25" s="1503"/>
    </row>
    <row r="26" spans="1:11">
      <c r="A26" s="1498" t="s">
        <v>2842</v>
      </c>
      <c r="B26" s="1470" t="str">
        <f>Dictionary!$D$906</f>
        <v>МОДЕЛИРОВАНИЕ для литья</v>
      </c>
      <c r="C26" s="1470"/>
      <c r="D26" s="1470"/>
      <c r="E26" s="1470"/>
      <c r="F26" s="1470"/>
      <c r="G26" s="1504"/>
      <c r="H26" s="1505"/>
      <c r="I26" s="1506"/>
      <c r="J26" s="1507"/>
      <c r="K26" s="1503"/>
    </row>
    <row r="27" spans="1:11">
      <c r="A27" s="1498" t="s">
        <v>2844</v>
      </c>
      <c r="B27" s="1470" t="str">
        <f>Dictionary!$D$907</f>
        <v>ПРОГРАММИРОВАНИЕ, ТРЕХМЕРНОЕ МОДЕЛИРОВАНИЕ САПР/АСУТП</v>
      </c>
      <c r="C27" s="1470"/>
      <c r="D27" s="1470"/>
      <c r="E27" s="1470"/>
      <c r="F27" s="1470"/>
      <c r="G27" s="1504"/>
      <c r="H27" s="1505"/>
      <c r="I27" s="1506"/>
      <c r="J27" s="1507"/>
      <c r="K27" s="1503"/>
    </row>
    <row r="28" spans="1:11">
      <c r="A28" s="1498" t="s">
        <v>534</v>
      </c>
      <c r="B28" s="1470" t="str">
        <f>Dictionary!$D$908</f>
        <v>ФРЕЗЕРОВАНИЕ</v>
      </c>
      <c r="C28" s="1470"/>
      <c r="D28" s="1508" t="str">
        <f>Dictionary!$D$918</f>
        <v>3D МОДЕЛИРОВАНИЕ</v>
      </c>
      <c r="E28" s="1470"/>
      <c r="F28" s="1470"/>
      <c r="G28" s="1504"/>
      <c r="H28" s="1505"/>
      <c r="I28" s="1506"/>
      <c r="J28" s="1507"/>
      <c r="K28" s="1503"/>
    </row>
    <row r="29" spans="1:11" ht="12.75" customHeight="1">
      <c r="A29" s="1498" t="s">
        <v>537</v>
      </c>
      <c r="B29" s="1470"/>
      <c r="C29" s="1470"/>
      <c r="D29" s="1508" t="str">
        <f>Dictionary!$D$919</f>
        <v>Ускоренное дробление (UGV)</v>
      </c>
      <c r="E29" s="1470"/>
      <c r="F29" s="1470"/>
      <c r="G29" s="1504"/>
      <c r="H29" s="1505"/>
      <c r="I29" s="1506"/>
      <c r="J29" s="1507"/>
      <c r="K29" s="1503"/>
    </row>
    <row r="30" spans="1:11">
      <c r="A30" s="1498" t="s">
        <v>539</v>
      </c>
      <c r="B30" s="1470"/>
      <c r="C30" s="1473"/>
      <c r="D30" s="1508" t="str">
        <f>Dictionary!$D$920</f>
        <v>ТРАДИЦИОННОЕ ИЛИ 2D МОДЕЛИРОВАНИЕ</v>
      </c>
      <c r="E30" s="1473"/>
      <c r="F30" s="1473"/>
      <c r="G30" s="1504"/>
      <c r="H30" s="1505"/>
      <c r="I30" s="1506"/>
      <c r="J30" s="1507"/>
      <c r="K30" s="1727"/>
    </row>
    <row r="31" spans="1:11">
      <c r="A31" s="1498" t="s">
        <v>541</v>
      </c>
      <c r="B31" s="1470" t="str">
        <f>Dictionary!$D$909</f>
        <v>ПРОВЕРКА ИНСТРУМЕНТАЛЬНОГО СРЕДСТВА ( Трехмерн., вручную)</v>
      </c>
      <c r="C31" s="1473"/>
      <c r="D31" s="1508"/>
      <c r="E31" s="1470"/>
      <c r="F31" s="1473"/>
      <c r="G31" s="1504"/>
      <c r="H31" s="1505"/>
      <c r="I31" s="1506"/>
      <c r="J31" s="1507"/>
      <c r="K31" s="1503"/>
    </row>
    <row r="32" spans="1:11">
      <c r="A32" s="1498" t="s">
        <v>543</v>
      </c>
      <c r="B32" s="1470" t="str">
        <f>Dictionary!$D$910</f>
        <v>МЕЛКАЯ ОБРАБОТКА(пробивка, коррекция, шлифовка)</v>
      </c>
      <c r="C32" s="1473"/>
      <c r="D32" s="1508"/>
      <c r="E32" s="1470"/>
      <c r="F32" s="1473"/>
      <c r="G32" s="1504"/>
      <c r="H32" s="1505"/>
      <c r="I32" s="1506"/>
      <c r="J32" s="1507"/>
      <c r="K32" s="1503"/>
    </row>
    <row r="33" spans="1:11">
      <c r="A33" s="1498" t="s">
        <v>545</v>
      </c>
      <c r="B33" s="1470" t="str">
        <f>Dictionary!$D$911</f>
        <v>ГЛУБОКОЕ СВЕРЛЕНИЕ</v>
      </c>
      <c r="C33" s="1470"/>
      <c r="D33" s="1508"/>
      <c r="E33" s="1470"/>
      <c r="F33" s="1470"/>
      <c r="G33" s="1504"/>
      <c r="H33" s="1505"/>
      <c r="I33" s="1506"/>
      <c r="J33" s="1507"/>
      <c r="K33" s="1503"/>
    </row>
    <row r="34" spans="1:11">
      <c r="A34" s="1498" t="s">
        <v>547</v>
      </c>
      <c r="B34" s="1470" t="str">
        <f>Dictionary!$D$912</f>
        <v>ЭЛЕКТРОДЫ (производство)</v>
      </c>
      <c r="C34" s="1470"/>
      <c r="D34" s="1508"/>
      <c r="E34" s="1470"/>
      <c r="F34" s="1470"/>
      <c r="G34" s="1504"/>
      <c r="H34" s="1505"/>
      <c r="I34" s="1506"/>
      <c r="J34" s="1507"/>
      <c r="K34" s="1503"/>
    </row>
    <row r="35" spans="1:11">
      <c r="A35" s="1498" t="s">
        <v>549</v>
      </c>
      <c r="B35" s="1470" t="str">
        <f>Dictionary!$D$913</f>
        <v>ЭЛЕКТРОЭРОЗИОННАЯ ПРОШИВКА</v>
      </c>
      <c r="C35" s="1470"/>
      <c r="D35" s="1508"/>
      <c r="E35" s="1470"/>
      <c r="F35" s="1470"/>
      <c r="G35" s="1504"/>
      <c r="H35" s="1505"/>
      <c r="I35" s="1506"/>
      <c r="J35" s="1507"/>
      <c r="K35" s="1503"/>
    </row>
    <row r="36" spans="1:11">
      <c r="A36" s="1498" t="s">
        <v>551</v>
      </c>
      <c r="B36" s="1470" t="str">
        <f>Dictionary!$D$914</f>
        <v>ЭЛЕКТРОЭРОЗИОННАЯ РЕЗКА</v>
      </c>
      <c r="C36" s="1470"/>
      <c r="D36" s="1508"/>
      <c r="E36" s="1470"/>
      <c r="F36" s="1470"/>
      <c r="G36" s="1504"/>
      <c r="H36" s="1505"/>
      <c r="I36" s="1506"/>
      <c r="J36" s="1507"/>
      <c r="K36" s="1503"/>
    </row>
    <row r="37" spans="1:11">
      <c r="A37" s="1498" t="s">
        <v>2300</v>
      </c>
      <c r="B37" s="1470" t="str">
        <f>Dictionary!$D$915</f>
        <v>МОНТАЖ/СБОРКА</v>
      </c>
      <c r="C37" s="1470"/>
      <c r="D37" s="1508"/>
      <c r="E37" s="1470"/>
      <c r="F37" s="1470"/>
      <c r="G37" s="1504"/>
      <c r="H37" s="1505"/>
      <c r="I37" s="1506"/>
      <c r="J37" s="1507"/>
      <c r="K37" s="1503"/>
    </row>
    <row r="38" spans="1:11">
      <c r="A38" s="1498" t="s">
        <v>2304</v>
      </c>
      <c r="B38" s="1470" t="str">
        <f>Dictionary!$D$916</f>
        <v>ПОЛИРОВАНИЕ</v>
      </c>
      <c r="C38" s="1470"/>
      <c r="D38" s="1508"/>
      <c r="E38" s="1470"/>
      <c r="F38" s="1470"/>
      <c r="G38" s="1504"/>
      <c r="H38" s="1505"/>
      <c r="I38" s="1506"/>
      <c r="J38" s="1507"/>
      <c r="K38" s="1503"/>
    </row>
    <row r="39" spans="1:11">
      <c r="A39" s="1498" t="s">
        <v>2302</v>
      </c>
      <c r="B39" s="1470" t="str">
        <f>Dictionary!$D$917</f>
        <v>ИСПЫТАНИЯ И ДОВОДКА</v>
      </c>
      <c r="C39" s="1509"/>
      <c r="D39" s="1508" t="str">
        <f>Dictionary!$D$921</f>
        <v xml:space="preserve">(проверить исправность </v>
      </c>
      <c r="E39" s="1470"/>
      <c r="F39" s="1470"/>
      <c r="G39" s="1504"/>
      <c r="H39" s="1505"/>
      <c r="I39" s="1506"/>
      <c r="J39" s="1507"/>
      <c r="K39" s="1503"/>
    </row>
    <row r="40" spans="1:11">
      <c r="A40" s="1498"/>
      <c r="B40" s="1470"/>
      <c r="C40" s="1470"/>
      <c r="D40" s="1508" t="str">
        <f>Dictionary!$D$922</f>
        <v>оборудования при помощи испытательного инструмента)</v>
      </c>
      <c r="E40" s="1470"/>
      <c r="F40" s="1470"/>
      <c r="G40" s="1504"/>
      <c r="H40" s="1505"/>
      <c r="I40" s="1506"/>
      <c r="J40" s="1507"/>
      <c r="K40" s="1503"/>
    </row>
    <row r="41" spans="1:11">
      <c r="A41" s="1498"/>
      <c r="B41" s="1470"/>
      <c r="C41" s="1470"/>
      <c r="D41" s="1470"/>
      <c r="E41" s="1470"/>
      <c r="F41" s="1474"/>
      <c r="G41" s="1510"/>
      <c r="H41" s="1511" t="str">
        <f>Dictionary!$D$923</f>
        <v>СУММА (А)</v>
      </c>
      <c r="I41" s="1512">
        <f>SUM(I25:I39)</f>
        <v>0</v>
      </c>
      <c r="J41" s="1513"/>
      <c r="K41" s="1503">
        <f>SUM(K25:K39)</f>
        <v>0</v>
      </c>
    </row>
    <row r="42" spans="1:11" ht="13.8" thickBot="1">
      <c r="A42" s="1514"/>
      <c r="B42" s="1515"/>
      <c r="C42" s="1515"/>
      <c r="D42" s="1515"/>
      <c r="E42" s="1515"/>
      <c r="F42" s="1515"/>
      <c r="G42" s="1473"/>
      <c r="H42" s="1473"/>
      <c r="I42" s="1473"/>
      <c r="J42" s="1473"/>
      <c r="K42" s="1474"/>
    </row>
    <row r="43" spans="1:11" ht="13.5" customHeight="1" thickBot="1">
      <c r="A43" s="1957" t="str">
        <f>Dictionary!$D$924</f>
        <v>РАСХОДНЫЕ МАТЕРИАЛЫ И ДРУГИЕ ЗАКУПКИ</v>
      </c>
      <c r="B43" s="1958"/>
      <c r="C43" s="1958"/>
      <c r="D43" s="1958"/>
      <c r="E43" s="1958"/>
      <c r="F43" s="1958"/>
      <c r="G43" s="1958"/>
      <c r="H43" s="1958"/>
      <c r="I43" s="1958"/>
      <c r="J43" s="1958"/>
      <c r="K43" s="1959"/>
    </row>
    <row r="44" spans="1:11">
      <c r="A44" s="1472"/>
      <c r="B44" s="1473"/>
      <c r="C44" s="1473"/>
      <c r="D44" s="1473"/>
      <c r="E44" s="1473"/>
      <c r="F44" s="1473"/>
      <c r="G44" s="1473"/>
      <c r="H44" s="1473"/>
      <c r="I44" s="1473"/>
      <c r="J44" s="1473"/>
      <c r="K44" s="1474"/>
    </row>
    <row r="45" spans="1:11">
      <c r="A45" s="1498"/>
      <c r="B45" s="1470"/>
      <c r="C45" s="1470"/>
      <c r="D45" s="1967" t="str">
        <f>Dictionary!$D$925</f>
        <v>Размеры средства в закрытом состоянии</v>
      </c>
      <c r="E45" s="1967"/>
      <c r="F45" s="1967"/>
      <c r="G45" s="1516" t="str">
        <f>Dictionary!$D$926</f>
        <v>Вес</v>
      </c>
      <c r="H45" s="1470"/>
      <c r="I45" s="1470"/>
      <c r="J45" s="1473"/>
      <c r="K45" s="1474"/>
    </row>
    <row r="46" spans="1:11">
      <c r="A46" s="1498" t="s">
        <v>2339</v>
      </c>
      <c r="B46" s="1470" t="str">
        <f>Dictionary!$D$927</f>
        <v>МАТЕРИАЛ</v>
      </c>
      <c r="C46" s="1470"/>
      <c r="D46" s="1517"/>
      <c r="E46" s="1518"/>
      <c r="F46" s="1518"/>
      <c r="G46" s="1519"/>
      <c r="H46" s="1470"/>
      <c r="I46" s="1506"/>
      <c r="J46" s="1507"/>
      <c r="K46" s="1503"/>
    </row>
    <row r="47" spans="1:11">
      <c r="A47" s="1498" t="s">
        <v>2341</v>
      </c>
      <c r="B47" s="1470" t="str">
        <f>Dictionary!$D$928</f>
        <v>СТАНДАРТНЫЕ КОМПЛЕКТУЮЩИЕ</v>
      </c>
      <c r="C47" s="1470"/>
      <c r="D47" s="1470"/>
      <c r="E47" s="1470"/>
      <c r="F47" s="1470"/>
      <c r="G47" s="1470"/>
      <c r="H47" s="1470"/>
      <c r="I47" s="1506"/>
      <c r="J47" s="1507"/>
      <c r="K47" s="1503"/>
    </row>
    <row r="48" spans="1:11">
      <c r="A48" s="1498" t="s">
        <v>603</v>
      </c>
      <c r="B48" s="1470" t="str">
        <f>Dictionary!$D$929</f>
        <v>ГОРЯЧИЙ КАНАЛ</v>
      </c>
      <c r="C48" s="1470"/>
      <c r="D48" s="1470"/>
      <c r="E48" s="1470"/>
      <c r="F48" s="1470"/>
      <c r="G48" s="1470"/>
      <c r="H48" s="1470"/>
      <c r="I48" s="1506"/>
      <c r="J48" s="1507"/>
      <c r="K48" s="1503"/>
    </row>
    <row r="49" spans="1:11">
      <c r="A49" s="1498" t="s">
        <v>605</v>
      </c>
      <c r="B49" s="1470" t="str">
        <f>Dictionary!$D$930</f>
        <v>АДАПТАЦИЯ ТРАНСФЕРНОЙ СТОЙКИ</v>
      </c>
      <c r="C49" s="1470"/>
      <c r="D49" s="1470"/>
      <c r="E49" s="1470"/>
      <c r="F49" s="1470"/>
      <c r="G49" s="1470"/>
      <c r="H49" s="1470"/>
      <c r="I49" s="1506"/>
      <c r="J49" s="1507"/>
      <c r="K49" s="1503"/>
    </row>
    <row r="50" spans="1:11">
      <c r="A50" s="1498" t="s">
        <v>607</v>
      </c>
      <c r="B50" s="1470" t="str">
        <f>Dictionary!$D$931</f>
        <v>ОБРАБОТКА</v>
      </c>
      <c r="C50" s="1470"/>
      <c r="D50" s="1470"/>
      <c r="E50" s="1470"/>
      <c r="F50" s="1470"/>
      <c r="G50" s="1470"/>
      <c r="H50" s="1470"/>
      <c r="I50" s="1506"/>
      <c r="J50" s="1507"/>
      <c r="K50" s="1503"/>
    </row>
    <row r="51" spans="1:11">
      <c r="A51" s="1498" t="s">
        <v>609</v>
      </c>
      <c r="B51" s="1470" t="str">
        <f>Dictionary!$D$932</f>
        <v>ЗЕРНЕНИЕ (Включая перевозку и испытания)</v>
      </c>
      <c r="C51" s="1470"/>
      <c r="D51" s="1473"/>
      <c r="E51" s="1473"/>
      <c r="F51" s="1473"/>
      <c r="G51" s="1473"/>
      <c r="H51" s="1470"/>
      <c r="I51" s="1506"/>
      <c r="J51" s="1507"/>
      <c r="K51" s="1503"/>
    </row>
    <row r="52" spans="1:11">
      <c r="A52" s="1498"/>
      <c r="B52" s="1470"/>
      <c r="C52" s="1470"/>
      <c r="D52" s="1520" t="str">
        <f>Dictionary!$D$933</f>
        <v>Код зернения компании Renault</v>
      </c>
      <c r="E52" s="1521"/>
      <c r="F52" s="1470"/>
      <c r="G52" s="1470"/>
      <c r="H52" s="1470"/>
      <c r="I52" s="1470"/>
      <c r="J52" s="1513"/>
      <c r="K52" s="1522"/>
    </row>
    <row r="53" spans="1:11">
      <c r="A53" s="1498"/>
      <c r="B53" s="1470"/>
      <c r="C53" s="1470"/>
      <c r="D53" s="1470"/>
      <c r="E53" s="1470"/>
      <c r="F53" s="1470"/>
      <c r="G53" s="1523"/>
      <c r="H53" s="1524" t="str">
        <f>Dictionary!$D$934</f>
        <v>СУММА (В)</v>
      </c>
      <c r="I53" s="1512">
        <f>SUM(I46:I51)</f>
        <v>0</v>
      </c>
      <c r="J53" s="1525"/>
      <c r="K53" s="1503">
        <f>SUM(K46:K51)</f>
        <v>0</v>
      </c>
    </row>
    <row r="54" spans="1:11" ht="13.8" thickBot="1">
      <c r="A54" s="1472"/>
      <c r="B54" s="1473"/>
      <c r="C54" s="1473"/>
      <c r="D54" s="1473"/>
      <c r="E54" s="1473"/>
      <c r="F54" s="1473"/>
      <c r="G54" s="1473"/>
      <c r="H54" s="1473"/>
      <c r="I54" s="1473"/>
      <c r="J54" s="1473"/>
      <c r="K54" s="1526"/>
    </row>
    <row r="55" spans="1:11" ht="13.5" customHeight="1" thickBot="1">
      <c r="A55" s="1957" t="str">
        <f>Dictionary!$D$935</f>
        <v>ИТОГОВЫЕ ЗАТРАТЫ НА ТРАНСПОРТ</v>
      </c>
      <c r="B55" s="1958"/>
      <c r="C55" s="1958"/>
      <c r="D55" s="1958"/>
      <c r="E55" s="1958"/>
      <c r="F55" s="1958"/>
      <c r="G55" s="1958"/>
      <c r="H55" s="1958"/>
      <c r="I55" s="1958"/>
      <c r="J55" s="1958"/>
      <c r="K55" s="1959"/>
    </row>
    <row r="56" spans="1:11">
      <c r="A56" s="1472"/>
      <c r="B56" s="1473"/>
      <c r="C56" s="1473"/>
      <c r="D56" s="1473"/>
      <c r="E56" s="1473"/>
      <c r="F56" s="1473"/>
      <c r="G56" s="1473"/>
      <c r="H56" s="1473"/>
      <c r="I56" s="1473"/>
      <c r="J56" s="1473"/>
      <c r="K56" s="1527"/>
    </row>
    <row r="57" spans="1:11">
      <c r="A57" s="1498" t="s">
        <v>4378</v>
      </c>
      <c r="B57" s="1473" t="str">
        <f>Dictionary!$D$936</f>
        <v xml:space="preserve"> ПЕРЕВОЗКА СРЕДСТВА на производственное предприятие</v>
      </c>
      <c r="C57" s="1473"/>
      <c r="D57" s="1473"/>
      <c r="E57" s="1473"/>
      <c r="F57" s="1473"/>
      <c r="G57" s="1470"/>
      <c r="H57" s="1470"/>
      <c r="I57" s="1506"/>
      <c r="J57" s="1507"/>
      <c r="K57" s="1503"/>
    </row>
    <row r="58" spans="1:11">
      <c r="A58" s="1472"/>
      <c r="B58" s="1473"/>
      <c r="C58" s="1473"/>
      <c r="D58" s="1473"/>
      <c r="E58" s="1473"/>
      <c r="F58" s="1473"/>
      <c r="G58" s="1470"/>
      <c r="H58" s="1470"/>
      <c r="I58" s="1470"/>
      <c r="J58" s="1513"/>
      <c r="K58" s="1471"/>
    </row>
    <row r="59" spans="1:11">
      <c r="A59" s="1472"/>
      <c r="B59" s="1473"/>
      <c r="C59" s="1473"/>
      <c r="D59" s="1473"/>
      <c r="E59" s="1473"/>
      <c r="F59" s="1473"/>
      <c r="G59" s="1528"/>
      <c r="H59" s="1524" t="str">
        <f>Dictionary!$D$937</f>
        <v>СУММА(С)</v>
      </c>
      <c r="I59" s="1512">
        <f>SUM(I57:I57)</f>
        <v>0</v>
      </c>
      <c r="J59" s="1525"/>
      <c r="K59" s="1503">
        <f>SUM(K57:K57)</f>
        <v>0</v>
      </c>
    </row>
    <row r="60" spans="1:11">
      <c r="A60" s="1472"/>
      <c r="B60" s="1473"/>
      <c r="C60" s="1473"/>
      <c r="D60" s="1473"/>
      <c r="E60" s="1473"/>
      <c r="F60" s="1473"/>
      <c r="G60" s="1470"/>
      <c r="H60" s="1529"/>
      <c r="I60" s="1529"/>
      <c r="J60" s="1530"/>
      <c r="K60" s="1531"/>
    </row>
    <row r="61" spans="1:11" ht="13.8" thickBot="1">
      <c r="A61" s="1472"/>
      <c r="B61" s="1532" t="str">
        <f>Dictionary!$D$938</f>
        <v>Все другие затраты на испытания, доводку и транспорт, которые могут быть амортизированы в цене детали</v>
      </c>
      <c r="C61" s="1533"/>
      <c r="D61" s="1533"/>
      <c r="E61" s="1533"/>
      <c r="F61" s="1533"/>
      <c r="G61" s="1533"/>
      <c r="H61" s="1533"/>
      <c r="I61" s="1533"/>
      <c r="J61" s="1533"/>
      <c r="K61" s="1526"/>
    </row>
    <row r="62" spans="1:11" ht="13.8" thickBot="1">
      <c r="A62" s="1957" t="s">
        <v>4539</v>
      </c>
      <c r="B62" s="1958"/>
      <c r="C62" s="1958"/>
      <c r="D62" s="1958"/>
      <c r="E62" s="1958"/>
      <c r="F62" s="1958"/>
      <c r="G62" s="1958"/>
      <c r="H62" s="1958"/>
      <c r="I62" s="1958"/>
      <c r="J62" s="1958"/>
      <c r="K62" s="1959"/>
    </row>
    <row r="63" spans="1:11">
      <c r="A63" s="1472"/>
      <c r="B63" s="1473"/>
      <c r="C63" s="1473"/>
      <c r="D63" s="1473"/>
      <c r="E63" s="1473"/>
      <c r="F63" s="1473"/>
      <c r="G63" s="1473"/>
      <c r="H63" s="1473"/>
      <c r="I63" s="1473"/>
      <c r="J63" s="1473"/>
      <c r="K63" s="1527"/>
    </row>
    <row r="64" spans="1:11">
      <c r="A64" s="1498" t="s">
        <v>2869</v>
      </c>
      <c r="B64" s="1473" t="str">
        <f>Dictionary!$D$939</f>
        <v>ОБЩИЙ ОБЪЕМ КАПИТАЛОВЛОЖЕНИЙ</v>
      </c>
      <c r="C64" s="1473"/>
      <c r="D64" s="1473"/>
      <c r="E64" s="1473"/>
      <c r="F64" s="1534"/>
      <c r="G64" s="1535"/>
      <c r="H64" s="1536" t="str">
        <f>Dictionary!$D$940</f>
        <v>СУММА(D)</v>
      </c>
      <c r="I64" s="1537">
        <f>I59+I53+I41</f>
        <v>0</v>
      </c>
      <c r="J64" s="1525"/>
      <c r="K64" s="1503">
        <f>K59+K53+K41</f>
        <v>0</v>
      </c>
    </row>
    <row r="65" spans="1:11" ht="13.8" thickBot="1">
      <c r="A65" s="1472"/>
      <c r="B65" s="1473"/>
      <c r="C65" s="1473"/>
      <c r="D65" s="1473"/>
      <c r="E65" s="1473"/>
      <c r="F65" s="1473"/>
      <c r="G65" s="1473"/>
      <c r="H65" s="1473"/>
      <c r="I65" s="1473"/>
      <c r="J65" s="1473"/>
      <c r="K65" s="1526"/>
    </row>
    <row r="66" spans="1:11" ht="13.8" thickBot="1">
      <c r="A66" s="1538"/>
      <c r="B66" s="1539" t="str">
        <f>Dictionary!$D$941</f>
        <v>Данная стандартная форма не может быть модифицирована, и к данному листу IDO должен прилагаться лист с описанием средства</v>
      </c>
      <c r="C66" s="1540"/>
      <c r="D66" s="1540"/>
      <c r="E66" s="1540"/>
      <c r="F66" s="1540"/>
      <c r="G66" s="1540"/>
      <c r="H66" s="1540"/>
      <c r="I66" s="1540"/>
      <c r="J66" s="1540"/>
      <c r="K66" s="1541"/>
    </row>
    <row r="68" spans="1:11">
      <c r="B68" s="15"/>
    </row>
    <row r="69" spans="1:11">
      <c r="B69" s="389"/>
    </row>
    <row r="70" spans="1:11">
      <c r="B70" s="389"/>
    </row>
  </sheetData>
  <mergeCells count="9">
    <mergeCell ref="A62:K62"/>
    <mergeCell ref="A55:K55"/>
    <mergeCell ref="A43:K43"/>
    <mergeCell ref="D2:G3"/>
    <mergeCell ref="A4:K4"/>
    <mergeCell ref="A5:K5"/>
    <mergeCell ref="A22:K22"/>
    <mergeCell ref="I23:J23"/>
    <mergeCell ref="D45:F45"/>
  </mergeCells>
  <phoneticPr fontId="24" type="noConversion"/>
  <pageMargins left="0.78740157499999996" right="0.78740157499999996" top="0.984251969" bottom="0.984251969" header="0.4921259845" footer="0.4921259845"/>
  <pageSetup paperSize="9" scale="55" fitToHeight="2" orientation="portrait" r:id="rId1"/>
  <headerFooter alignWithMargins="0">
    <oddFooter>&amp;RPage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37</vt:i4>
      </vt:variant>
    </vt:vector>
  </HeadingPairs>
  <TitlesOfParts>
    <vt:vector size="49" baseType="lpstr">
      <vt:lpstr>Versions Tracking</vt:lpstr>
      <vt:lpstr>Dictionary</vt:lpstr>
      <vt:lpstr>Sheet 0</vt:lpstr>
      <vt:lpstr>Sheet 1 Synthesis</vt:lpstr>
      <vt:lpstr>Sheet 2 Purchase</vt:lpstr>
      <vt:lpstr>Sheet 3 Process</vt:lpstr>
      <vt:lpstr>Sheet 4 Descr.</vt:lpstr>
      <vt:lpstr>Sheet 4 VTL</vt:lpstr>
      <vt:lpstr>Sheet 4 IDO</vt:lpstr>
      <vt:lpstr>Sheet 5 Specific expenses</vt:lpstr>
      <vt:lpstr>Sheet 5 IET </vt:lpstr>
      <vt:lpstr>Sheet 5 E2-E3-E4-E5</vt:lpstr>
      <vt:lpstr>ASS</vt:lpstr>
      <vt:lpstr>AUT</vt:lpstr>
      <vt:lpstr>code_devise</vt:lpstr>
      <vt:lpstr>code_PanierDevise</vt:lpstr>
      <vt:lpstr>DEC</vt:lpstr>
      <vt:lpstr>devise</vt:lpstr>
      <vt:lpstr>Devise_PanierDevise</vt:lpstr>
      <vt:lpstr>DIV</vt:lpstr>
      <vt:lpstr>EMB</vt:lpstr>
      <vt:lpstr>EXT</vt:lpstr>
      <vt:lpstr>FON</vt:lpstr>
      <vt:lpstr>HAB</vt:lpstr>
      <vt:lpstr>langue</vt:lpstr>
      <vt:lpstr>Liste_Code_Monnaies</vt:lpstr>
      <vt:lpstr>MDC</vt:lpstr>
      <vt:lpstr>MOU</vt:lpstr>
      <vt:lpstr>OUI_NON</vt:lpstr>
      <vt:lpstr>Pays</vt:lpstr>
      <vt:lpstr>Pays_Devise</vt:lpstr>
      <vt:lpstr>PLA</vt:lpstr>
      <vt:lpstr>PRE</vt:lpstr>
      <vt:lpstr>Prix_Total</vt:lpstr>
      <vt:lpstr>Rang</vt:lpstr>
      <vt:lpstr>SLU</vt:lpstr>
      <vt:lpstr>Somme_Devise_Utiliee</vt:lpstr>
      <vt:lpstr>THE</vt:lpstr>
      <vt:lpstr>TOL</vt:lpstr>
      <vt:lpstr>TOTAL</vt:lpstr>
      <vt:lpstr>TUB</vt:lpstr>
      <vt:lpstr>type_doutillage</vt:lpstr>
      <vt:lpstr>VTL_H</vt:lpstr>
      <vt:lpstr>'Sheet 0'!Область_печати</vt:lpstr>
      <vt:lpstr>'Sheet 1 Synthesis'!Область_печати</vt:lpstr>
      <vt:lpstr>'Sheet 2 Purchase'!Область_печати</vt:lpstr>
      <vt:lpstr>'Sheet 3 Process'!Область_печати</vt:lpstr>
      <vt:lpstr>'Sheet 5 E2-E3-E4-E5'!Область_печати</vt:lpstr>
      <vt:lpstr>'Sheet 5 IET '!Область_печати</vt:lpstr>
    </vt:vector>
  </TitlesOfParts>
  <Company>RENAULT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Renault Automobiles</dc:creator>
  <cp:lastModifiedBy>Смирнова Анна Александровна</cp:lastModifiedBy>
  <cp:lastPrinted>2013-04-23T12:01:18Z</cp:lastPrinted>
  <dcterms:created xsi:type="dcterms:W3CDTF">2001-02-12T13:49:17Z</dcterms:created>
  <dcterms:modified xsi:type="dcterms:W3CDTF">2025-04-01T10:35:09Z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fd1c0902-ed92-4fed-896d-2e7725de02d4_Enabled">
    <vt:lpwstr>true</vt:lpwstr>
  </property>
  <property fmtid="{D5CDD505-2E9C-101B-9397-08002B2CF9AE}" pid="4" name="MSIP_Label_fd1c0902-ed92-4fed-896d-2e7725de02d4_SetDate">
    <vt:lpwstr>2020-10-12T11:26:01Z</vt:lpwstr>
  </property>
  <property fmtid="{D5CDD505-2E9C-101B-9397-08002B2CF9AE}" pid="5" name="MSIP_Label_fd1c0902-ed92-4fed-896d-2e7725de02d4_Method">
    <vt:lpwstr>Standard</vt:lpwstr>
  </property>
  <property fmtid="{D5CDD505-2E9C-101B-9397-08002B2CF9AE}" pid="6" name="MSIP_Label_fd1c0902-ed92-4fed-896d-2e7725de02d4_Name">
    <vt:lpwstr>Anyone (not protected)</vt:lpwstr>
  </property>
  <property fmtid="{D5CDD505-2E9C-101B-9397-08002B2CF9AE}" pid="7" name="MSIP_Label_fd1c0902-ed92-4fed-896d-2e7725de02d4_SiteId">
    <vt:lpwstr>d6b0bbee-7cd9-4d60-bce6-4a67b543e2ae</vt:lpwstr>
  </property>
  <property fmtid="{D5CDD505-2E9C-101B-9397-08002B2CF9AE}" pid="8" name="MSIP_Label_fd1c0902-ed92-4fed-896d-2e7725de02d4_ActionId">
    <vt:lpwstr>09831555-3b73-461c-87eb-0000b38ced73</vt:lpwstr>
  </property>
  <property fmtid="{D5CDD505-2E9C-101B-9397-08002B2CF9AE}" pid="9" name="MSIP_Label_fd1c0902-ed92-4fed-896d-2e7725de02d4_ContentBits">
    <vt:lpwstr>2</vt:lpwstr>
  </property>
</Properties>
</file>